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2"/>
  </bookViews>
  <sheets>
    <sheet name="ТР_Форма 3" sheetId="1" r:id="rId1"/>
    <sheet name="ТР_Форма 2" sheetId="2" r:id="rId2"/>
    <sheet name="ТР_Форма 1_2024" sheetId="3" r:id="rId3"/>
  </sheets>
  <definedNames>
    <definedName name="_xlnm.Print_Area" localSheetId="2">'ТР_Форма 1_2024'!$A$1:$V$115</definedName>
  </definedNames>
  <calcPr calcId="145621"/>
</workbook>
</file>

<file path=xl/calcChain.xml><?xml version="1.0" encoding="utf-8"?>
<calcChain xmlns="http://schemas.openxmlformats.org/spreadsheetml/2006/main">
  <c r="L107" i="3" l="1"/>
  <c r="J107" i="3"/>
  <c r="I107" i="3"/>
  <c r="H107" i="3"/>
  <c r="G107" i="3"/>
  <c r="L106" i="3"/>
  <c r="J106" i="3"/>
  <c r="I106" i="3"/>
  <c r="H106" i="3"/>
  <c r="G106" i="3"/>
  <c r="L105" i="3"/>
  <c r="L103" i="3" s="1"/>
  <c r="L102" i="3" s="1"/>
  <c r="J105" i="3"/>
  <c r="J103" i="3" s="1"/>
  <c r="J102" i="3" s="1"/>
  <c r="I105" i="3"/>
  <c r="I103" i="3"/>
  <c r="I102" i="3"/>
  <c r="T100" i="3"/>
  <c r="V100" i="3" s="1"/>
  <c r="K100" i="3"/>
  <c r="M100" i="3" s="1"/>
  <c r="K99" i="3"/>
  <c r="M99" i="3" s="1"/>
  <c r="U98" i="3"/>
  <c r="V98" i="3" s="1"/>
  <c r="K98" i="3"/>
  <c r="M98" i="3" s="1"/>
  <c r="T97" i="3"/>
  <c r="V97" i="3" s="1"/>
  <c r="K97" i="3"/>
  <c r="M97" i="3" s="1"/>
  <c r="U96" i="3"/>
  <c r="V96" i="3" s="1"/>
  <c r="K96" i="3"/>
  <c r="M96" i="3" s="1"/>
  <c r="T95" i="3"/>
  <c r="V95" i="3" s="1"/>
  <c r="K95" i="3"/>
  <c r="M95" i="3" s="1"/>
  <c r="T94" i="3"/>
  <c r="V94" i="3" s="1"/>
  <c r="K94" i="3"/>
  <c r="M94" i="3" s="1"/>
  <c r="V93" i="3"/>
  <c r="T93" i="3"/>
  <c r="K93" i="3"/>
  <c r="M93" i="3" s="1"/>
  <c r="U92" i="3"/>
  <c r="V92" i="3" s="1"/>
  <c r="K92" i="3"/>
  <c r="M92" i="3" s="1"/>
  <c r="T88" i="3"/>
  <c r="V88" i="3" s="1"/>
  <c r="K88" i="3"/>
  <c r="M88" i="3" s="1"/>
  <c r="L87" i="3"/>
  <c r="K87" i="3"/>
  <c r="J87" i="3"/>
  <c r="I87" i="3"/>
  <c r="H87" i="3"/>
  <c r="G87" i="3"/>
  <c r="K85" i="3"/>
  <c r="M85" i="3" s="1"/>
  <c r="K84" i="3"/>
  <c r="M84" i="3" s="1"/>
  <c r="K83" i="3"/>
  <c r="M83" i="3" s="1"/>
  <c r="K82" i="3"/>
  <c r="M82" i="3" s="1"/>
  <c r="K81" i="3"/>
  <c r="M81" i="3" s="1"/>
  <c r="T80" i="3"/>
  <c r="V80" i="3" s="1"/>
  <c r="K80" i="3"/>
  <c r="M80" i="3" s="1"/>
  <c r="K78" i="3"/>
  <c r="M78" i="3" s="1"/>
  <c r="K77" i="3"/>
  <c r="M77" i="3" s="1"/>
  <c r="M75" i="3"/>
  <c r="K75" i="3"/>
  <c r="K74" i="3"/>
  <c r="M74" i="3" s="1"/>
  <c r="K72" i="3"/>
  <c r="M72" i="3" s="1"/>
  <c r="K71" i="3"/>
  <c r="M71" i="3" s="1"/>
  <c r="K70" i="3"/>
  <c r="M70" i="3" s="1"/>
  <c r="K69" i="3"/>
  <c r="M69" i="3" s="1"/>
  <c r="K67" i="3"/>
  <c r="M67" i="3" s="1"/>
  <c r="K66" i="3"/>
  <c r="M66" i="3" s="1"/>
  <c r="K65" i="3"/>
  <c r="M65" i="3" s="1"/>
  <c r="T64" i="3"/>
  <c r="V64" i="3" s="1"/>
  <c r="K64" i="3"/>
  <c r="M64" i="3" s="1"/>
  <c r="K62" i="3"/>
  <c r="M62" i="3" s="1"/>
  <c r="K61" i="3"/>
  <c r="M61" i="3" s="1"/>
  <c r="K60" i="3"/>
  <c r="M60" i="3" s="1"/>
  <c r="T59" i="3"/>
  <c r="V59" i="3" s="1"/>
  <c r="K59" i="3"/>
  <c r="M59" i="3" s="1"/>
  <c r="K57" i="3"/>
  <c r="M56" i="3"/>
  <c r="K56" i="3"/>
  <c r="K55" i="3"/>
  <c r="M55" i="3" s="1"/>
  <c r="H54" i="3"/>
  <c r="H105" i="3" s="1"/>
  <c r="H103" i="3" s="1"/>
  <c r="H102" i="3" s="1"/>
  <c r="G54" i="3"/>
  <c r="G105" i="3" s="1"/>
  <c r="G103" i="3" s="1"/>
  <c r="G102" i="3" s="1"/>
  <c r="M53" i="3"/>
  <c r="K53" i="3"/>
  <c r="K52" i="3"/>
  <c r="M52" i="3" s="1"/>
  <c r="M51" i="3"/>
  <c r="K51" i="3"/>
  <c r="T50" i="3"/>
  <c r="V50" i="3" s="1"/>
  <c r="M50" i="3"/>
  <c r="K50" i="3"/>
  <c r="K49" i="3"/>
  <c r="M49" i="3" s="1"/>
  <c r="M48" i="3"/>
  <c r="K48" i="3"/>
  <c r="K47" i="3"/>
  <c r="M47" i="3" s="1"/>
  <c r="M46" i="3"/>
  <c r="K46" i="3"/>
  <c r="K45" i="3"/>
  <c r="M45" i="3" s="1"/>
  <c r="M44" i="3"/>
  <c r="K44" i="3"/>
  <c r="T43" i="3"/>
  <c r="V43" i="3" s="1"/>
  <c r="M43" i="3"/>
  <c r="K43" i="3"/>
  <c r="K42" i="3"/>
  <c r="M42" i="3" s="1"/>
  <c r="V41" i="3"/>
  <c r="T41" i="3"/>
  <c r="K41" i="3"/>
  <c r="M41" i="3" s="1"/>
  <c r="V38" i="3"/>
  <c r="T38" i="3"/>
  <c r="K38" i="3"/>
  <c r="V37" i="3"/>
  <c r="T37" i="3"/>
  <c r="K37" i="3"/>
  <c r="M37" i="3" s="1"/>
  <c r="V35" i="3"/>
  <c r="R35" i="3"/>
  <c r="T34" i="3"/>
  <c r="V34" i="3" s="1"/>
  <c r="M34" i="3"/>
  <c r="K34" i="3"/>
  <c r="K33" i="3"/>
  <c r="M33" i="3" s="1"/>
  <c r="M31" i="3"/>
  <c r="K31" i="3"/>
  <c r="K107" i="3" s="1"/>
  <c r="T29" i="3"/>
  <c r="V29" i="3" s="1"/>
  <c r="M29" i="3"/>
  <c r="K29" i="3"/>
  <c r="T24" i="3"/>
  <c r="V24" i="3" s="1"/>
  <c r="V23" i="3"/>
  <c r="T23" i="3"/>
  <c r="T22" i="3"/>
  <c r="V22" i="3" s="1"/>
  <c r="M21" i="3"/>
  <c r="K21" i="3"/>
  <c r="Q19" i="3"/>
  <c r="R18" i="3" s="1"/>
  <c r="V18" i="3" s="1"/>
  <c r="P19" i="3"/>
  <c r="R17" i="3"/>
  <c r="V17" i="3" s="1"/>
  <c r="V16" i="3"/>
  <c r="R16" i="3"/>
  <c r="S15" i="3"/>
  <c r="V15" i="3" s="1"/>
  <c r="V14" i="3"/>
  <c r="R14" i="3"/>
  <c r="R13" i="3"/>
  <c r="V13" i="3" s="1"/>
  <c r="V11" i="3"/>
  <c r="R11" i="3"/>
  <c r="R10" i="3"/>
  <c r="V10" i="3" s="1"/>
  <c r="V9" i="3"/>
  <c r="R9" i="3"/>
  <c r="R8" i="3"/>
  <c r="V8" i="3" s="1"/>
  <c r="V7" i="3"/>
  <c r="R7" i="3"/>
  <c r="R102" i="3" s="1"/>
  <c r="R104" i="3" s="1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P16" i="2"/>
  <c r="O16" i="2"/>
  <c r="I16" i="2"/>
  <c r="I14" i="2"/>
  <c r="I13" i="2"/>
  <c r="I12" i="2"/>
  <c r="I11" i="2"/>
  <c r="K105" i="3" l="1"/>
  <c r="K103" i="3" s="1"/>
  <c r="K102" i="3" s="1"/>
  <c r="M102" i="3" s="1"/>
  <c r="K106" i="3"/>
  <c r="T107" i="3"/>
  <c r="T109" i="3" s="1"/>
  <c r="R112" i="3" s="1"/>
  <c r="R113" i="3" s="1"/>
  <c r="M38" i="3"/>
  <c r="K54" i="3"/>
  <c r="M54" i="3" s="1"/>
</calcChain>
</file>

<file path=xl/sharedStrings.xml><?xml version="1.0" encoding="utf-8"?>
<sst xmlns="http://schemas.openxmlformats.org/spreadsheetml/2006/main" count="957" uniqueCount="342">
  <si>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</si>
  <si>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</si>
  <si>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</si>
  <si>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</si>
  <si>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</si>
  <si>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</si>
  <si>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</si>
  <si>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</t>
  </si>
  <si>
    <t xml:space="preserve">1.     Объем средств на реализацию муниципальной программы за 2020-2022 годы приведен в соответствие с решением Городской думы города Ижевска от 19.12.2019 года №835 «О бюджете муниципального образования «Город Ижевск» на 2020 год и на плановый период 2021 и 2022 годов».                                                                                                                                                        2.     Откорректированы приложения №1, 2, 3  к программе, паспорт программы в части финансирования, уточнены целевые показатели, добавлено мероприятие по Главному управлению архитектуры и градостроительства «разработка программы комплексного развития коммунальной инфраструктуры города Ижевска». В Таблицах 1,2 к программе внесены уточнения в наименовании объектов строительства и капитального ремонта,  сметной стоимости работ, внесены пояснения в столбце «Примечание» описательного характера. </t>
  </si>
  <si>
    <t xml:space="preserve">1.     Объем средств на реализацию муниципальной программы за 2021-2023 годы приведен в соответствие решению Городской Думы города Ижевска от 17.12.2020 года № 64 «О бюджете муниципального образования «Город Ижевск» на 2021 год и на плановый период 2022 и 2023 годов».                                                                                                                                                        2.     Откорректированы приложения №1, 2, 3  к программе, паспорт программы в части финансирования, уточнены целевые показатели. В Таблицах 1,2 к программе внесены уточнения в наименования объектов строительства и капитального ремонта,  сметной стоимости работ, внесены пояснения в столбце «Примечание» описательного характера. </t>
  </si>
  <si>
    <t>1.     Объем средств на реализацию муниципальной программы за 2021-2023 годы приведен в соответствие решению Городской Думы города Ижевска от 17.12.2020 года № 64 «О бюджете муниципального образования «Город Ижевск» на 2021 год и на плановый период 2022 и 2023 годов».                                                                                                    2.Откорректированы приложения №1, 2, 3  к программе, паспорт программы в части финансирования, уточнены целевые показатели. В Таблицах 1,2 к программе внесены уточнения в наименования объектов строительства и капитального ремонта,  сметной стоимости работ, внесены пояснения в столбце «Примечание» описательного характера. Уточнены наименования соисполнителей программы.</t>
  </si>
  <si>
    <t xml:space="preserve">1.     Объем средств на реализацию муниципальной программы за 2021-2023 годы приведен в соответствие решению Городской Думы города Ижевска от 17.12.2020 года № 64 «О бюджете муниципального образования «Город Ижевск» на 2021 год и на плановый период 2022 и 2023 годов».                                                                                                    2.Откорректированы приложения №1, 2, 3  к программе, паспорт программы в части финансирования, уточнены целевые показатели. </t>
  </si>
  <si>
    <t>В 2022 году внесены изменения в муниципальную программу «Территориальное развитие»:
1. внесены уточнения по тексту муниципальной программы, 
2. объем средств на реализацию муниципальной программы в 2022-2024 годах приведен в соответствие решением о бюджете на 2022 год и плановый период 2023-2024 годов;
3. объем средств на реализацию программы в 2021 году приведен в соответствии с кассовым исполнением 2021 года;
4. откорректированы приложения №1, 2, 3  к программе, паспорт программы в части финансирования и целевых показателей. В Таблицах №1 и 2 к программе внесены уточнения в наименования объектов строительства и капитального ремонта,  сметной стоимости работ, внесены пояснения в столбце «Примечание» описательного характера.</t>
  </si>
  <si>
    <t xml:space="preserve">В 2023 году внесены изменения в муниципальную программу «Территориальное развитие»:
1. внесены уточнения по тексту муниципальной программы, 
2. объем средств на реализацию муниципальной программы в 2023-2025 годах приведен в соответствие решением о бюджете на 2023 год и плановый период 2024-2025 годов;
3. объем средств на реализацию программы в 2022 году приведен в соответствии с кассовым исполнением 2022 года;
4. откорректированы приложения №1, 2, 3  к программе, паспорт программы в части финансирования и целевых показателей. </t>
  </si>
  <si>
    <t>В 2023 году внесены изменения в муниципальную программу «Территориальное развитие»:
1. внесены уточнения по тексту муниципальной программы;
2. срок реализации муниципальной программы продлен до 2028 года;
3. установлен объем средств на реализацию муниципальной программы на плановый период 2026-2028 годах;
4. откорректированы приложения №1, 2, 3  к программе, паспорт программы в части финансирования и целевых показателей. . В Таблицах №1 и 2 к программе включены новые объекты, планируемые к реализации до 2028 года.</t>
  </si>
  <si>
    <t xml:space="preserve">В 2024 году внесены изменения в муниципальную программу «Территориальное развитие»:
1. внесены уточнения по тексту муниципальной программы, 
2. объем средств на реализацию муниципальной программы в 2024-2026 годах приведен в соответствие решением о бюджете на 2024 год и плановый период 2025-2026 годов;
3. объем средств на реализацию программы в 2023 году приведен в соответствии с кассовым исполнением 2023 года;
4. откорректированы приложения №1, 2, 3, 4, 5  к программе, паспорт программы в части финансирования и целевых показателей. </t>
  </si>
  <si>
    <t xml:space="preserve">В 2024 году внесены изменения в муниципальную программу «Территориальное развитие»:
1. внесены уточнения по тексту муниципальной программы; 
2. откорректированы приложения №1, 2, 3, 4, 5  к программе, паспорт программы в части финансирования и целевых показателей. </t>
  </si>
  <si>
    <t xml:space="preserve">Форма 2. Отчет о выполнении сводных показателей муниципальных заданий на оказание муниципальных услуг (выполнение работ) по муниципальной программе "Территориальное развитие"
</t>
  </si>
  <si>
    <t>Коды аналитической программной классификации</t>
  </si>
  <si>
    <t>Наименование подпрограммы, основного мероприятия, мероприятия (муниципальной услуги)</t>
  </si>
  <si>
    <t>Наименование показателя, характеризующего объем услуги (работы)</t>
  </si>
  <si>
    <t>Единица измерения объема муниципальной услуги</t>
  </si>
  <si>
    <t>Значение показателя объема муниципальной услуги</t>
  </si>
  <si>
    <t>Расходы бюджета муниципального образования "Город Ижевск" на оказание муниципальной услуги (выполнение работы), тыс. рублей</t>
  </si>
  <si>
    <t>Кассовые расходы, %</t>
  </si>
  <si>
    <t>План</t>
  </si>
  <si>
    <t>Факт</t>
  </si>
  <si>
    <r>
      <t>отклонение значения за отчетный период от плана (</t>
    </r>
    <r>
      <rPr>
        <sz val="12"/>
        <rFont val="PT Astra Serif"/>
      </rPr>
      <t xml:space="preserve">гр. 8 - гр. 7)   </t>
    </r>
  </si>
  <si>
    <t>сводная бюджетная роспись, план на 1 января отчетного года</t>
  </si>
  <si>
    <t>сводная бюджетная роспись на отчетную дату</t>
  </si>
  <si>
    <t>кассовое исполнение на конец отчетного периода</t>
  </si>
  <si>
    <t>кредиторская задолженность за отчетный период</t>
  </si>
  <si>
    <t>к плану на 1 января отчетного года</t>
  </si>
  <si>
    <t>к плану на отчетную дату</t>
  </si>
  <si>
    <t>МП</t>
  </si>
  <si>
    <t>Пп</t>
  </si>
  <si>
    <t>ОМ М</t>
  </si>
  <si>
    <t>всего</t>
  </si>
  <si>
    <t>в т.ч. кредиторская задолженность прошлых отчетных периодов</t>
  </si>
  <si>
    <t>08</t>
  </si>
  <si>
    <t>Территориальное развитие</t>
  </si>
  <si>
    <t>01</t>
  </si>
  <si>
    <t>Основное мероприятие - Выполнение мероприятий в области архитектуры и градостроительства</t>
  </si>
  <si>
    <t>0162030 доп. класс 03</t>
  </si>
  <si>
    <t xml:space="preserve">Мероприятие - Выполнение работ в рамках муниципального задания МБУ "Архитектурно-планировочное бюро"  </t>
  </si>
  <si>
    <t>0162033  доп. класс 03</t>
  </si>
  <si>
    <t>Мероприятие -Выполнение работ в области градостроительства и архитектуры в рамках муниципального задания МБУ "Архитектурно-планировочное бюро"</t>
  </si>
  <si>
    <t>01S8320 доп. класс 02, 03</t>
  </si>
  <si>
    <t>Мероприятие - Мероприятия по обеспечению Удмуртской Республики документами территориального планирования и градостроительного зонирования, документацией по планировке территории</t>
  </si>
  <si>
    <t>Деятельность по развитию территорий, в том числе городов и иных поселений, осуществляемая в виде территориального планирования, градостроительного зонирования, планировки территории, архитектурно-строительного проектирования</t>
  </si>
  <si>
    <t>Количество подготовленных сопутствующих документов и нормативно-правовых актов</t>
  </si>
  <si>
    <t>ед.</t>
  </si>
  <si>
    <t>х</t>
  </si>
  <si>
    <t>Подготовка документации по планировке, содержащая работы по инженерно-геодезическим изысканиям</t>
  </si>
  <si>
    <t>Количество выполненных работ по инженерно-геодезическим изысканиям</t>
  </si>
  <si>
    <t>Подготовка документации по планировке, содержащая работы по подготовке проектов планировки и проектов межевания территории</t>
  </si>
  <si>
    <t>Количество разработанных проектов планировки и проектов межевания территории</t>
  </si>
  <si>
    <t xml:space="preserve">Подготовка документации по планировке, содержащая работы по сбору и подготовке исходных данных для разработки градостроительных планов земельных участков; подготовке проектов  градостроительного плана земельных участков </t>
  </si>
  <si>
    <t>Количество подготовленных проектов исходных данных  для разработки градостроительных планов земельных участков, проектов градостроительных планов земельного участка</t>
  </si>
  <si>
    <t xml:space="preserve">0162050 доп. класс 03    </t>
  </si>
  <si>
    <r>
      <t>Мероприятие -</t>
    </r>
    <r>
      <rPr>
        <sz val="12"/>
        <rFont val="PT Astra Serif"/>
      </rPr>
      <t xml:space="preserve"> Наполнение автоматизированной информационной системы обеспечения градостроительной деятельности (АИСОГД)</t>
    </r>
  </si>
  <si>
    <t>Загрузка в систему документации</t>
  </si>
  <si>
    <t>Доля векторизованных топографических планов в М 1:500 от общего количества топографических планов в М 1:500</t>
  </si>
  <si>
    <t>%</t>
  </si>
  <si>
    <t>0100001</t>
  </si>
  <si>
    <t>Мероприятие - Оказание муниципальных услуг населению</t>
  </si>
  <si>
    <t>Прием документов, необходимых для согласования перевода жилого помещения в нежилое или нежилого помещения в жилое, а также выдача соответствующих решений о переводе или об отказе в переводе</t>
  </si>
  <si>
    <t>Количество принятых документов, необходимых для согласования перевода жилого помещения в нежилое или нежилого помещения в жилое, а также количество выданных соответствующих решений о переводе или об отказе в переводе</t>
  </si>
  <si>
    <t>Предоставление разрешения на строительство</t>
  </si>
  <si>
    <t>Количество предоставленных разрешений на строительство</t>
  </si>
  <si>
    <t>Предоставление разрешения на ввод объекта в эксплуатацию</t>
  </si>
  <si>
    <t>Количество предоставленных разрешений на ввод объекта в эксплуатацию</t>
  </si>
  <si>
    <t>Присвоение, изменение и аннулирование адресов</t>
  </si>
  <si>
    <t>Количество присвоенных, изменённых и аннулированных адресов</t>
  </si>
  <si>
    <t>Предоставление разрешения на осуществление земляных работ</t>
  </si>
  <si>
    <t>Количество предоставленных разрешений на осуществление земляных работ</t>
  </si>
  <si>
    <t>Предоставление градостроительного плана земельного участка</t>
  </si>
  <si>
    <t>Количество предоставленных градостроительных планов земельных участков</t>
  </si>
  <si>
    <t>Предоставление решения о согласовании архитектурно-градостроительного облика объекта</t>
  </si>
  <si>
    <t>Количество предоставленных решений о согласовании архитектурно-градостроительного облика объекта</t>
  </si>
  <si>
    <t>Предоставление разрешения на условно разрешенный вид использования земельного участка</t>
  </si>
  <si>
    <t>Количество предоставленных разрешений на условно разрешенный вид использования земельного участка</t>
  </si>
  <si>
    <t>Предоставление разрешения на отклонение от предельных параметров разрешенного строительства</t>
  </si>
  <si>
    <t xml:space="preserve">Количество предоставленных разрешений на отклонение от предельных параметров разрешенного строительства </t>
  </si>
  <si>
    <t>Выдача разрешения на использование земель или земельных участков, находящихся в государственной или в муниципальной собственности, без предоставления земельных участков и установления сервитута</t>
  </si>
  <si>
    <t xml:space="preserve">Количество предоставленных разрешений на использование земель или земельных участков, находящихся в государственной или в муниципальной собственности, без предоставления земельных участков и установления сервитута </t>
  </si>
  <si>
    <t>Предварительное согласование предоставления земельного участка, находящегося в неразграниченной государственной или в муниципальной собственности</t>
  </si>
  <si>
    <t>Количество предоставленных предварительных согласований предоставления земельного участка, находящегося в неразграниченной государственной или в муниципальной собственности</t>
  </si>
  <si>
    <t>Предоставление земельных участков, находящихся в неразграниченной государственной собственности или в муниципальной собственности, гражданам для индивидуального жилищного строительства, ведения личного подсобного хозяйства в границах населенного пункта, садоводства, дачного хозяйства, гражданам и крестьянским (фермерским) хозяйствам для осуществления крестьянским (фермерским) хозяйством его деятельности</t>
  </si>
  <si>
    <t>Количество предоставленных земельных участков, находящихся в неразграниченной государственной собственности или в муниципальной собственности, гражданам для индивидуального жилищного строительства, ведения личного подсобного хозяйства в границах населенного пункта, садоводства, дачного хозяйства, гражданам и крестьянским х(фермерским) хозяйствам для осуществления крестьянским (фермерским) хозяйством его деятельности</t>
  </si>
  <si>
    <t>Выдача разрешения на размещение объектов, размещение которых может осуществляться на землях или земельных участках, находящихся в государственной или муниципальной собственности, без предоставления земельных участков и установления сервитутов</t>
  </si>
  <si>
    <t xml:space="preserve">Количество предоставленных разрешений на размещение объектов, размещение которых может осуществляться на землях или земельных участках, находящихся в государственной или муниципальной собственности, без предоставления земельных участков и установления сервитутов </t>
  </si>
  <si>
    <t>Предоставление решения о согласовании размещения информационных конструкций на территории муниципального образования "Город Ижевск"</t>
  </si>
  <si>
    <t>Количество предоставленных решений о согласовании размещения информационных конструкций на территории муниципального образования "Город Ижевск"</t>
  </si>
  <si>
    <t>Выдача уведомления о соответствии (несоответствии)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</si>
  <si>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Количество выданных уведомлений о соответствии (несоответствии)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</si>
  <si>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Выдача уведомления о соответствии (несоответствии)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</t>
  </si>
  <si>
    <t>Количество выданных уведомлений о соответствии (несоответствии)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</t>
  </si>
  <si>
    <t>Выдача документа, подтверждающего проведение основных работ по строительству (реконструкции) объекта индивидуального жилищного строительства, осуществляемому с привлечением средств материнского (семейного) капитала</t>
  </si>
  <si>
    <t>Количество выданных документов, подтверждающих проведение основных работ по строительству (реконструкции) объекта индивидуального жилищного строительства, осуществляемому с привлечением средств материнского (семейного) капитала</t>
  </si>
  <si>
    <t>Выдача документа, подтверждающего принятие решения о согласовании или об отказе в согласовании переустройства и (или) перепланировки помещения в многоквартирном доме в соответствии с условиями и порядком переустройства и перепланировки помещений в многоквартирном доме</t>
  </si>
  <si>
    <t>Количество выданных документов, подтверждающих принятие решения о согласовании или об отказе в согласовании переустройства и (или) перепланировки помещения в многоквартирном доме в соответствии с условиями и порядком переустройства и перепланировки помещений в многоквартирном доме</t>
  </si>
  <si>
    <t>Присвоение и изменение нумерации жилых помещений на территории муниципального образования</t>
  </si>
  <si>
    <t>Количество присвоенных и измененных номеров жилых помещений на территории муниципального образования</t>
  </si>
  <si>
    <t>Форма 1. Отчет о выполнении программных мероприятий и достигнутых значениях показателей,  результатах оценки эффективности реализации муниципальной программы "Территориальное развитие" за 2024 год</t>
  </si>
  <si>
    <t>Код аналитической программной классификации</t>
  </si>
  <si>
    <r>
      <t>Наименование подпрограммы, основного мероприятия, мероприятия</t>
    </r>
    <r>
      <rPr>
        <vertAlign val="superscript"/>
        <sz val="12"/>
        <rFont val="PT Astra Serif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</si>
  <si>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</si>
  <si>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</si>
  <si>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</si>
  <si>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</si>
  <si>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PT Astra Serif"/>
      </rPr>
      <t>4</t>
    </r>
    <r>
      <rPr>
        <sz val="12"/>
        <rFont val="PT Astra Serif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</si>
  <si>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</si>
  <si>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PT Astra Serif"/>
      </rPr>
      <t>8</t>
    </r>
  </si>
  <si>
    <r>
      <t>план</t>
    </r>
    <r>
      <rPr>
        <vertAlign val="superscript"/>
        <sz val="12"/>
        <rFont val="PT Astra Serif"/>
      </rPr>
      <t>2</t>
    </r>
  </si>
  <si>
    <t>факт3 (гр.8-гр.9+гр.10+иные источники)</t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</si>
  <si>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</si>
  <si>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</si>
  <si>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PT Astra Serif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</si>
  <si>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</si>
  <si>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</si>
  <si>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</rPr>
      <t>7</t>
    </r>
  </si>
  <si>
    <t>с тенденцией увеличения значений</t>
  </si>
  <si>
    <t>с тенденцией снижения значений</t>
  </si>
  <si>
    <t>Цель программы: Сбалансированное развитие территорий города Ижевска на основе документов, определяющих единую политику в области  архитектуры и градостроительства</t>
  </si>
  <si>
    <t>Количество построенных (реконструированных) объектов дошкольного образования</t>
  </si>
  <si>
    <t>Не учитывается. ПАГ от 27.12.2013 № 1648.</t>
  </si>
  <si>
    <t>Количество построенных (реконструированных) объектов образования</t>
  </si>
  <si>
    <t>Количество построенных (реконструированных) объектов спорта</t>
  </si>
  <si>
    <t>Количество построенных (реконструированных)  объектов культуры</t>
  </si>
  <si>
    <t>Срок завершения работ по ДШИ № 3 перенесен на 2025 год, в связи с необходимостью проведения работ по корректировке проектно-сметной документации.</t>
  </si>
  <si>
    <t xml:space="preserve">Ввод в эксплуатацию автомобильных дорог общего пользования местного
</t>
  </si>
  <si>
    <t>км</t>
  </si>
  <si>
    <t>Выполнены работы по строительству дороги пер. Раздельный в мкр. Север. По уточненным данным протяженность дороги составила 0,24 км.</t>
  </si>
  <si>
    <t>Количество построенных объектов инженерной инфраструктуры (водопровод, канализация, газопровод, теплоснабжение)</t>
  </si>
  <si>
    <t xml:space="preserve">Завершение работ по строительству Станции подготовки воды «Кама-Ижевск» перенесено на 2025 год </t>
  </si>
  <si>
    <t>Количество построенных спасательных постов, станций, пирсов, ограждающих дамб</t>
  </si>
  <si>
    <t>Общая площадь жилых помещений, приходящаяся в среднем на одного жителя</t>
  </si>
  <si>
    <t>кв.м. общей площади на чел.</t>
  </si>
  <si>
    <t xml:space="preserve">Часть домов, планируемых к вводу в 2024 году по городу Ижевску, приняли в статистический учет в начале 2025 года. 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</si>
  <si>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</si>
  <si>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В новых застраиваемых районах города, дети в возрасте от 1 до 3 лет не могут получить  дошкольные образовательные услуги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</si>
  <si>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общеобразовательных муниципальных учреждениях</t>
  </si>
  <si>
    <t> За период  с 2022 по 2024 годы  проведены работы по сносу 3-х аварийных зданий  школ (СОШ № 61, 65,90),, в свяи с чем обучающиеся были распределены в близлежайшие школы. 
Строительство здания школы СОШ 61 завершено и введено в эксплуатацию в 2025 году.</t>
  </si>
  <si>
    <t>Доля населения, систематически занимающегося физической культурой и спортом, в общей численности населения города Ижевска в возрасте от 3 до 79 лет</t>
  </si>
  <si>
    <t>Расчет проводился в соответствии с федеральной статистической отчетностью по форме 1-ФК и не отражает посещаемость населением спортивных комплексов (организаций), находящихся в частном управлении.</t>
  </si>
  <si>
    <t xml:space="preserve">Прирост количества посещений муниципальных организаций культуры по сравнению с 2019 годом </t>
  </si>
  <si>
    <t>В 2024 году на проведение капитального ремонта был закрыт муниципальный молодежный театр «Молодой человек», в связи с чем колличество посещений сократилось.</t>
  </si>
  <si>
    <t>Задача 1: Регулирование градостроительной деятельности, архитектуры и строительства на территории муниципального образования "Город Ижевск"</t>
  </si>
  <si>
    <t>Обеспеченность территории, подлежащей застройке в соответствии с Генеральным планом города Ижевска, утвержденной планировочной документацией (нарастающим итогом)</t>
  </si>
  <si>
    <t>Основное мероприятие -Выполнение мероприятий в области архитектуры и градостроительства</t>
  </si>
  <si>
    <t>0162000  доп.класс 03</t>
  </si>
  <si>
    <t>Разработка документов территориального планирования, в т.ч.:</t>
  </si>
  <si>
    <t>ГУАиГ (АПБ, УИОиЗР)</t>
  </si>
  <si>
    <t>Бюджет города</t>
  </si>
  <si>
    <t xml:space="preserve">разработка и обеспечение утверждения  изменений в Генеральный план города Ижевска </t>
  </si>
  <si>
    <t xml:space="preserve">Генеральный план города Ижевска актуализирован (изменения утверждены)  </t>
  </si>
  <si>
    <t>да-1,
нет-0</t>
  </si>
  <si>
    <t>1</t>
  </si>
  <si>
    <t>Согласно муниципальному контракту на выполнение научно-исследовательской работы по теме: «Развитие территории муниципального образования «Город Ижевск» посредством разработки проекта Генерального плана муниципального образования «Город Ижевск», проекта Правил землепользования и застройки муниципального образования «Город Ижевск», и разработки программ комплексного развития социальной, транспортной, коммунальной инфраструктур муниципального образования «Город Ижевск», исполнение которого планируется в 2 этапа: 1 этап - 2024 год, 2 этап - 2025 год.</t>
  </si>
  <si>
    <t>разработка и обеспечение утверждения изменений в Правила землепользования и застройки города Ижевска</t>
  </si>
  <si>
    <t>Правила землепользования и застройки города Ижевска актуализированы (изменения утверждены)</t>
  </si>
  <si>
    <t>разработка программы комплексного развития коммунальной инфраструктуры города Ижевска</t>
  </si>
  <si>
    <t>Программа разработана и утверждена (изменения утверждены)</t>
  </si>
  <si>
    <t>регламентирование размещения элементов городской среды (вывески, рекламные конструкции,  элементы фасадов, торгово-остановочные пункты)</t>
  </si>
  <si>
    <t>Комплексный регламент (его часть) принципов визуально-пространственного восприятия объектов благоустройства города Ижевска утвержден (-а), актуализирован (-а),  изменения (утверждены)</t>
  </si>
  <si>
    <t>-</t>
  </si>
  <si>
    <t xml:space="preserve">актуализация схемы водоснабжения и водоотведения
</t>
  </si>
  <si>
    <t xml:space="preserve">ГУАиГ (Ижводоканал)
</t>
  </si>
  <si>
    <t>Схема водоснабжения и водоотведения   актуализирована (изменения утверждены)</t>
  </si>
  <si>
    <t xml:space="preserve">ежегодная актуализация схемы теплоснабжения  </t>
  </si>
  <si>
    <t xml:space="preserve">ГУАиГ (ПАО "Т Плюс")
</t>
  </si>
  <si>
    <t>Схема теплоснабжения актуализирована (изменения утверждены)</t>
  </si>
  <si>
    <t>разработка и утверждение схемы газоснабжения</t>
  </si>
  <si>
    <t>ГУАиГ (предприятие "Ижевскгаз" РОАО "Удмуртгаз")</t>
  </si>
  <si>
    <t>Схема газоснабжения утверждена (изменения утверждены)</t>
  </si>
  <si>
    <t>Выполнение работ в рамках муниципального задания МБУ "Архитектурно-планировочное бюро" (согласно приложению №2)</t>
  </si>
  <si>
    <t>ГУАиГ (АПБ)</t>
  </si>
  <si>
    <t>Количество работ, выполненных в рамках муниципального задания  в отчетном периоде</t>
  </si>
  <si>
    <t>Бюджет УР</t>
  </si>
  <si>
    <t>0160230</t>
  </si>
  <si>
    <t>Исполнение судебных актов Российской Федерации и мировых соглашений по возмещению причиненного вреда</t>
  </si>
  <si>
    <t>Проведена оплата по судебным актам</t>
  </si>
  <si>
    <t>Оказание муниципальных услуг населению (согласно приложению №2)</t>
  </si>
  <si>
    <t>ГУАиГ</t>
  </si>
  <si>
    <t>без финансирования</t>
  </si>
  <si>
    <t>Количество муниципальных услуг,  оказанных населению в отчетном периоде</t>
  </si>
  <si>
    <t>Задача 2: Создание объектов муниципальной собственности социального назначения, инженерной инфраструктуры, дорог и объектов иного назначения</t>
  </si>
  <si>
    <t>Доля объектов, введенных в эксплуатацию (отремонтированных) от общего количества, запланированных к вводу (ремонту) объектов в отчетном периоде</t>
  </si>
  <si>
    <t>0</t>
  </si>
  <si>
    <t>02</t>
  </si>
  <si>
    <t>Основное мероприятие - Осуществление капитальных вложений в объекты муниципальной собственности</t>
  </si>
  <si>
    <t>0260092 доп. класс 03</t>
  </si>
  <si>
    <t>Уплата налога на имущество организаций и земельного налога</t>
  </si>
  <si>
    <t>УС (ГС)</t>
  </si>
  <si>
    <t>Отсутствует задолженность по налогу</t>
  </si>
  <si>
    <t>0260140 доп. класс 03, 0260230</t>
  </si>
  <si>
    <t>Проектирование, строительство (реконструкция) объектов муниципальной собственности</t>
  </si>
  <si>
    <t>УС (ГС, УО, УФКСиМП)</t>
  </si>
  <si>
    <t>Количество муниципальных объектов, построенных (реконструированных)  за счет средств городского бюджета в отчетном периоде</t>
  </si>
  <si>
    <t xml:space="preserve">0260142 доп. класс 03   </t>
  </si>
  <si>
    <t xml:space="preserve">0260143,             доп. класс 03                            </t>
  </si>
  <si>
    <t xml:space="preserve">0260150 доп. класс 03  </t>
  </si>
  <si>
    <t>Проектирование, капитальный ремонт объектов муниципальной собственности</t>
  </si>
  <si>
    <t>УС (ГС, УО, УФКСиМП, УКиТ)</t>
  </si>
  <si>
    <t>Количество муниципальных объектов, отремонтированных за счет средств городского бюджета в отчетном периоде</t>
  </si>
  <si>
    <t xml:space="preserve">0260152  доп. класс 03  </t>
  </si>
  <si>
    <t>Мероприятия по проектированию и проведению ремонта объектов социальной сферы (Большой ремонт)</t>
  </si>
  <si>
    <t>Количество муниципальных объектов образования, отремонтированных в рамках "Большого ремонта"</t>
  </si>
  <si>
    <t xml:space="preserve">0260153  доп. класс 03  </t>
  </si>
  <si>
    <t>Мероприятия по приведению в нормативное состояние объектов муниципальной собственности</t>
  </si>
  <si>
    <t>Укрепление подпорной стенки к жилому дому по адресу: г. Ижевск, ул. Пушкинская, 289а</t>
  </si>
  <si>
    <t>0260154  доп. класс 03</t>
  </si>
  <si>
    <t>Мероприятия некапитального характера объектов муниципальной собственности</t>
  </si>
  <si>
    <t>Количество муниципальных объектов, на которых выполнены работы некапитального характера
за счет средств городского бюджета в отчетном периоде</t>
  </si>
  <si>
    <t>0260230 доп. класс 03</t>
  </si>
  <si>
    <t>Расходы на исполнение судебных актов</t>
  </si>
  <si>
    <t xml:space="preserve">02S0820,                 доп. класс 02, 03             </t>
  </si>
  <si>
    <t>Капитальные вложения в объекты муниципальной собственности</t>
  </si>
  <si>
    <t>УС (ГС, УО, Минстрой УР)</t>
  </si>
  <si>
    <t>Количество муниципальных объектов, построенных (реконструированных) в рамках Адресной инвестиционной программы Удмуртской Республики в отчетном периоде</t>
  </si>
  <si>
    <t>02S0821                  доп. класс 02, 03</t>
  </si>
  <si>
    <t>Капитальные вложения в объекты коммунальной инфраструктуры муниципальной собственности</t>
  </si>
  <si>
    <t xml:space="preserve">УС, УБиООС (ГС, СБДХ, УЖКХ, СТО ЖКХ, Минстрой УР)
</t>
  </si>
  <si>
    <t>Количество муниципальных объектов инженерной инфраструктуры, построенных (реконструированных) в рамках Адресной инвестиционной программы Удмуртской Республики в отчетном периоде</t>
  </si>
  <si>
    <t>02S0830 доп. класс 02, 03</t>
  </si>
  <si>
    <t>Мероприятия по проведению капитального ремонта объектов муниципальной собственности, включенных в Перечень объектов капитального ремонта, финансируемых за счет средств бюджета Удмуртской Республики</t>
  </si>
  <si>
    <t>УС (ГС, Минстрой УР)</t>
  </si>
  <si>
    <t xml:space="preserve">Количество муниципальных объектов, отремонтированных  в рамках Перечня объектов капитального ремонта Удмуртской Республики в отчетном периоде </t>
  </si>
  <si>
    <t>Средства на капитальный ремонт за счет бюджета УР не выделялись</t>
  </si>
  <si>
    <t xml:space="preserve">02L1130
02L1120 доп. класс 01, 02, 03 
02S1120 доп. класс  02, 03  </t>
  </si>
  <si>
    <t>Софинансирование капитальных вложений в объекты муниципальной собственности</t>
  </si>
  <si>
    <t>УС (ГС, УО, Минстрой УР, Миндортранс УР)</t>
  </si>
  <si>
    <t>Бюджет РФ</t>
  </si>
  <si>
    <t>Количество муниципальных объектов, построенных (реконструированных) в рамках мероприятия в отчетном периоде</t>
  </si>
  <si>
    <t xml:space="preserve">02L1120,  доп. класс 01, 02, 03  </t>
  </si>
  <si>
    <t xml:space="preserve">02L7501 доп. класс 01, 02, 03 </t>
  </si>
  <si>
    <t>Реализация мероприятий по модернизации школьных систем образования (капитальный ремонт общеобразовательных организаций)</t>
  </si>
  <si>
    <t>УС, УО</t>
  </si>
  <si>
    <t>Колличество общеобразовательных учреждений отремонтированных в рамках программы "Модернизация школьных систем"</t>
  </si>
  <si>
    <t>G5, F5</t>
  </si>
  <si>
    <t>Основное мероприятие - Федеральный проект "Чистая вода"</t>
  </si>
  <si>
    <t>F522430 доп. класс 02, 03</t>
  </si>
  <si>
    <t>Строительство и реконструкция (модернизация) объектов питьевого водоснабжения</t>
  </si>
  <si>
    <t>УС (Ижводоканал,  Минстрой УР)</t>
  </si>
  <si>
    <t>Количество муниципальных объектов, построенных (реконструированных) в рамках федерального проекта "Чистая вода" в отчетном периоде</t>
  </si>
  <si>
    <t>F552430доп. класс 01, 03
F55243F доп. класс 01, 03</t>
  </si>
  <si>
    <t>F1</t>
  </si>
  <si>
    <t>Основное мероприятие-Федеральный проект "Жилье"</t>
  </si>
  <si>
    <t xml:space="preserve">F150210 доп. класс 01, 03;
F15021F доп. класс 01,03   </t>
  </si>
  <si>
    <t xml:space="preserve">Строительство (реконструкция) инженерных коммуникаций к жилым домам в рамках мероприятий по стимулированию программ развития жилищного строительства </t>
  </si>
  <si>
    <t xml:space="preserve">УС (ГС, УБиООС, СБДХ, Минстрой УР)
</t>
  </si>
  <si>
    <t>Количество муниципальных объектов, построенных (реконструированных) в рамках федерального проекта "Жилье" в отчетном периоде</t>
  </si>
  <si>
    <t>F120210 доп. класс 02,03</t>
  </si>
  <si>
    <t>P2</t>
  </si>
  <si>
    <t>Основное мероприятие-Федеральный проект "Содействие занятости"</t>
  </si>
  <si>
    <t xml:space="preserve"> P222320 доп. класс 02, 03  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</si>
  <si>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</si>
  <si>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Количество муниципальных объектов, построенных (реконструированных) в рамках федерального проекта "Содействие занятости женщин" в отчетном периоде</t>
  </si>
  <si>
    <t xml:space="preserve"> P252320 доп. класс 01,  03  </t>
  </si>
  <si>
    <t>P5</t>
  </si>
  <si>
    <t>Основное мероприятие -Федеральный проект "Спорт-норма жизни"</t>
  </si>
  <si>
    <t>P552280 доп. класс 01, 03</t>
  </si>
  <si>
    <t>Оснащение объектов спортивной инфраструктуры спортивно-технологическим оборудованием</t>
  </si>
  <si>
    <t>УС (ГС, Минспорт УР)</t>
  </si>
  <si>
    <t>Количество спортивных объектов, оснащенных оборудованием</t>
  </si>
  <si>
    <t xml:space="preserve">ед. </t>
  </si>
  <si>
    <t>P552281 доп. класс 01, 03</t>
  </si>
  <si>
    <t xml:space="preserve">P554950 доп. класс 01, 02, 03  </t>
  </si>
  <si>
    <t>Строительство спортивных объектов в рамках федеральной целевой программы "Развитие физической культуры и спорта в Российской Федерации на 2016-2020 годы"</t>
  </si>
  <si>
    <t>Количество муниципальных объектов, построенных (реконструированных) в рамках федерального проекта "Спорт-норма жизни" в отчетном периоде</t>
  </si>
  <si>
    <t>E1</t>
  </si>
  <si>
    <t>Основное мероприятие - Федеральный проект "Современная школа"</t>
  </si>
  <si>
    <t xml:space="preserve">E125200 доп. класс  02, 03  </t>
  </si>
  <si>
    <t>Реализация мероприятий по созданию новых мест в общеобразовательных организациях</t>
  </si>
  <si>
    <t>Количество муниципальных объектов, построенных (реконструированных) в рамках федерального проекта "Современная школа" в отчетном периоде</t>
  </si>
  <si>
    <t>E123050 доп. класс 02, 03</t>
  </si>
  <si>
    <t>E153050 доп. класс 01, 03</t>
  </si>
  <si>
    <t>03</t>
  </si>
  <si>
    <t>Основное мероприятие-создание условий для реализации муниципальной программы</t>
  </si>
  <si>
    <t>Обеспечение текущей деятельности в сфере архитектуры и градостроительства, в т.ч.:</t>
  </si>
  <si>
    <t>0360030      доп. класс 03</t>
  </si>
  <si>
    <t>Выполнение функций и осуществление полномочий главного распорядителя бюджетных средств (Центральный аппарат)</t>
  </si>
  <si>
    <t>УС, ГУАиГ</t>
  </si>
  <si>
    <t>Объем освоения финансовых средств, выделенных в отчетном году на капитальные вложения в объекты муниципальной собственности из всех источников финансирования</t>
  </si>
  <si>
    <t xml:space="preserve"> перенос сроков выполнения работ на 2025 год, и соответственно оплаты по ним;
сезонность выполнения отдельных видов работ; несвоевременное выполнение работ подрядчиком, оплата проводилась «по факту» на основании актов выполненных работ</t>
  </si>
  <si>
    <t xml:space="preserve">0360033 доп.класс 03  </t>
  </si>
  <si>
    <t xml:space="preserve">0360350 доп.класс 03  </t>
  </si>
  <si>
    <t>0369000 доп.класс 03</t>
  </si>
  <si>
    <t xml:space="preserve">0360160 доп.класс 03    </t>
  </si>
  <si>
    <t>Расходы на содержание и обеспечение деятельности МКУ "Служба городского строительства"</t>
  </si>
  <si>
    <t>ГС</t>
  </si>
  <si>
    <t>Объем незавершенного в установленные сроки строительства, осуществляемого за счет средств городского бюджета</t>
  </si>
  <si>
    <t>тыс.руб.</t>
  </si>
  <si>
    <t>360091
доп.класс 03
360092
доп.класс 03</t>
  </si>
  <si>
    <t>Отсутствует задолжноть по налогу</t>
  </si>
  <si>
    <t>да-1, нет-0</t>
  </si>
  <si>
    <t>0300001</t>
  </si>
  <si>
    <t>Подготовка нормативной, правовой базы для осуществления капитальных вложений</t>
  </si>
  <si>
    <t>УС (ГС, СБДХ, УО, УФКСиМП, УКиТ, УИОиЗР, УГЗ, УЖКХ, УБиООС,  Ижводоканал, Администрации районов)</t>
  </si>
  <si>
    <t>Перечень объектов на предстоящий год подготовлен в срок до 15 октября отчетного года</t>
  </si>
  <si>
    <t>0300002</t>
  </si>
  <si>
    <t>Подготовка заявок  в органы исполнительной власти Удмуртской Республики на получение субсидий в объекты муниципальной собственности</t>
  </si>
  <si>
    <t>УС( ГС, СБДХ, УО, УФКСиМП, УКиТ, УЖКХ,  УГЗ, УБиООС, Ижводоканал- при необходимости; Минстрой УР, Минспорт УР, Минобразование УР,  Минкультуры УР, Минприроды УР,  Миндортранс УР)</t>
  </si>
  <si>
    <t xml:space="preserve">Количество заявок МО "Город Ижевск", оформленных в соответствии с постановлением Правительства РФ от 30.09.2014 года №999 и  направленных в органы исполнительной власти с целью получения субсидий </t>
  </si>
  <si>
    <t>0300003</t>
  </si>
  <si>
    <t xml:space="preserve">Заключение соглашений о предоставлении субсидий на создание объектов муниципальной собственности </t>
  </si>
  <si>
    <t>УС ( ГС, УО,         УФКСиМП, УКиТ, УИОиЗР, УГЗ, СБДХ, Ижводоканал-в случае назначения заказчиком; Минстрой УР, Минспорт УР, Минобразование УР,  Минкультуры УР, Минприроды УР,  Миндортранс УР)</t>
  </si>
  <si>
    <t xml:space="preserve">Объем субсидий из федерального бюджета, бюджета субъекта Российской Федерации бюджету муниципального образования на осуществление бюджетных инвестиций, который был возвращен в федеральный бюджет, бюджет  субъекта Российской Федерации  в связи с невыполнением муниципальным образованием условий заключенных соглашений </t>
  </si>
  <si>
    <t>0300004</t>
  </si>
  <si>
    <t>Мониторинг строительства многоквартирных жилых домов на территории города Ижевска</t>
  </si>
  <si>
    <t xml:space="preserve">УС </t>
  </si>
  <si>
    <t>Количество объездов площадок строительства многоквартирных жилых домов в отчетном периоде, не менее</t>
  </si>
  <si>
    <t>0300005</t>
  </si>
  <si>
    <t xml:space="preserve">Снижение объемов и количества объектов незавершенного строительства </t>
  </si>
  <si>
    <t>УС (ГС, УО,         УФКСиМП, УКиТ,         УИОиЗР, УГЗ, УЖКХ, УБиООС, СБДХ, Ижводоканал, министерства УР-при необходимости)</t>
  </si>
  <si>
    <t>Количество объектов незавершенного строительства, включенных в План поэтапного снижения объемов и количества объектов незавершенного строительства по муниципальному образованию «Город Ижевск»</t>
  </si>
  <si>
    <t>0300006</t>
  </si>
  <si>
    <t xml:space="preserve">Проведение контроля и анализ расходования энергетических ресурсов </t>
  </si>
  <si>
    <t>УС, ГУАиГ, ГС, АПБ</t>
  </si>
  <si>
    <t>Экономия энергетических ресурсов в отчетном году к фактическому объему потребления энергетических ресурсов в предшествующем году, не менее</t>
  </si>
  <si>
    <t>0300007</t>
  </si>
  <si>
    <t>Сокращение затрат на проектирование новых объектов за счет применения типовых проектов, привлечение застройщиков, инвесторов в проектирование, строительство (реконструкцию), капитальный ремонт объектов муниципальной собственности</t>
  </si>
  <si>
    <t>УС (ГС,УО, УФКСиМП, УКиТ, застройщики, инвесторы)</t>
  </si>
  <si>
    <t>Количество заключенных  соглашений между муниципалитетом и застройщиком  о передаче муниципалитету готовой проектно-сметной документации на строительство (реконструкцию), капитальный ремонт объектов муниципальной собственности, разработанной за счет средств застройщика</t>
  </si>
  <si>
    <t xml:space="preserve">Итого по программе 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</si>
  <si>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</si>
  <si>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</si>
  <si>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</si>
  <si>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</si>
  <si>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</si>
  <si>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</si>
  <si>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</si>
  <si>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</si>
  <si>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</si>
  <si>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</si>
  <si>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</si>
  <si>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</si>
  <si>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</si>
  <si>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</si>
  <si>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</si>
  <si>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PT Astra Serif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</si>
</sst>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#,##0.000"/>
    <numFmt numFmtId="168" formatCode="#,##0.0"/>
  </numFmts>
  <fonts count="18" x14ac:knownFonts="1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PT Astra Serif"/>
    </font>
    <font>
      <sz val="12"/>
      <color theme="1"/>
      <name val="PT Astra Serif"/>
    </font>
    <font>
      <sz val="11"/>
      <color theme="1"/>
      <name val="PT Astra Serif"/>
    </font>
    <font>
      <b/>
      <sz val="12"/>
      <color theme="1"/>
      <name val="PT Astra Serif"/>
    </font>
    <font>
      <sz val="12"/>
      <name val="PT Astra Serif"/>
    </font>
    <font>
      <sz val="12"/>
      <color theme="1"/>
      <name val="Calibri"/>
      <scheme val="minor"/>
    </font>
    <font>
      <sz val="11"/>
      <color indexed="2"/>
      <name val="Calibri"/>
      <scheme val="minor"/>
    </font>
    <font>
      <sz val="11"/>
      <color indexed="2"/>
      <name val="PT Astra Serif"/>
    </font>
    <font>
      <sz val="11"/>
      <name val="PT Astra Serif"/>
    </font>
    <font>
      <i/>
      <sz val="8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vertAlign val="superscript"/>
      <sz val="12"/>
      <name val="PT Astra Serif"/>
    </font>
    <font>
      <b/>
      <vertAlign val="superscript"/>
      <sz val="12"/>
      <name val="PT Astra Serif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none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5" fillId="0" borderId="0" applyFont="0" applyFill="0" applyBorder="0" applyProtection="0"/>
    <xf numFmtId="9" fontId="15" fillId="3" borderId="0" applyFont="0" applyFill="0" applyBorder="0"/>
  </cellStyleXfs>
  <cellXfs count="352">
    <xf numFmtId="0" fontId="0" fillId="0" borderId="0" xfId="0"/>
    <xf numFmtId="0" fontId="3" fillId="0" borderId="0" xfId="13" applyFont="1"/>
    <xf numFmtId="0" fontId="5" fillId="0" borderId="0" xfId="13" applyFont="1"/>
    <xf numFmtId="0" fontId="5" fillId="0" borderId="1" xfId="9" applyFont="1" applyBorder="1" applyAlignment="1">
      <alignment horizontal="center" vertical="top" wrapText="1"/>
    </xf>
    <xf numFmtId="0" fontId="3" fillId="0" borderId="0" xfId="9" applyFont="1"/>
    <xf numFmtId="0" fontId="5" fillId="0" borderId="1" xfId="9" applyFont="1" applyBorder="1" applyAlignment="1">
      <alignment vertical="top" wrapText="1"/>
    </xf>
    <xf numFmtId="14" fontId="5" fillId="0" borderId="1" xfId="9" applyNumberFormat="1" applyFont="1" applyBorder="1" applyAlignment="1">
      <alignment horizontal="center" vertical="top" wrapText="1"/>
    </xf>
    <xf numFmtId="0" fontId="5" fillId="0" borderId="4" xfId="9" applyFont="1" applyBorder="1" applyAlignment="1" applyProtection="1">
      <alignment horizontal="center" vertical="top" wrapText="1"/>
      <protection locked="0"/>
    </xf>
    <xf numFmtId="0" fontId="5" fillId="0" borderId="4" xfId="9" applyFont="1" applyBorder="1" applyAlignment="1">
      <alignment vertical="top" wrapText="1"/>
    </xf>
    <xf numFmtId="14" fontId="5" fillId="0" borderId="4" xfId="9" applyNumberFormat="1" applyFont="1" applyBorder="1" applyAlignment="1" applyProtection="1">
      <alignment horizontal="center" vertical="top" wrapText="1"/>
      <protection locked="0"/>
    </xf>
    <xf numFmtId="0" fontId="5" fillId="0" borderId="5" xfId="9" applyFont="1" applyBorder="1" applyAlignment="1" applyProtection="1">
      <alignment horizontal="center" vertical="top" wrapText="1"/>
      <protection locked="0"/>
    </xf>
    <xf numFmtId="0" fontId="5" fillId="0" borderId="5" xfId="9" applyFont="1" applyBorder="1" applyAlignment="1" applyProtection="1">
      <alignment vertical="top" wrapText="1"/>
      <protection locked="0"/>
    </xf>
    <xf numFmtId="14" fontId="5" fillId="0" borderId="5" xfId="9" applyNumberFormat="1" applyFont="1" applyBorder="1" applyAlignment="1" applyProtection="1">
      <alignment horizontal="center" vertical="top" wrapText="1"/>
      <protection locked="0"/>
    </xf>
    <xf numFmtId="0" fontId="5" fillId="0" borderId="6" xfId="9" applyFont="1" applyBorder="1" applyAlignment="1" applyProtection="1">
      <alignment horizontal="center" vertical="top" wrapText="1"/>
      <protection locked="0"/>
    </xf>
    <xf numFmtId="0" fontId="5" fillId="0" borderId="1" xfId="9" applyFont="1" applyBorder="1" applyAlignment="1" applyProtection="1">
      <alignment vertical="top" wrapText="1"/>
      <protection locked="0"/>
    </xf>
    <xf numFmtId="0" fontId="5" fillId="0" borderId="1" xfId="9" applyFont="1" applyBorder="1" applyAlignment="1" applyProtection="1">
      <alignment horizontal="center" vertical="top" wrapText="1"/>
      <protection locked="0"/>
    </xf>
    <xf numFmtId="14" fontId="5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0" xfId="13" applyFo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/>
    <xf numFmtId="0" fontId="6" fillId="0" borderId="0" xfId="0" applyFont="1" applyAlignment="1">
      <alignment wrapText="1"/>
    </xf>
    <xf numFmtId="0" fontId="5" fillId="5" borderId="1" xfId="0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1" fontId="5" fillId="7" borderId="1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1" fontId="8" fillId="7" borderId="1" xfId="0" applyNumberFormat="1" applyFont="1" applyFill="1" applyBorder="1" applyAlignment="1" applyProtection="1">
      <alignment horizontal="center" vertical="center"/>
    </xf>
    <xf numFmtId="0" fontId="5" fillId="5" borderId="1" xfId="15" applyNumberFormat="1" applyFont="1" applyFill="1" applyBorder="1" applyAlignment="1" applyProtection="1">
      <alignment horizontal="center" vertical="center" wrapText="1"/>
      <protection locked="0"/>
    </xf>
    <xf numFmtId="165" fontId="8" fillId="7" borderId="1" xfId="9" applyNumberFormat="1" applyFont="1" applyFill="1" applyBorder="1" applyAlignment="1" applyProtection="1">
      <alignment horizontal="center" vertical="center" wrapText="1"/>
    </xf>
    <xf numFmtId="165" fontId="5" fillId="7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wrapText="1"/>
    </xf>
    <xf numFmtId="0" fontId="8" fillId="7" borderId="1" xfId="0" applyFont="1" applyFill="1" applyBorder="1" applyAlignment="1" applyProtection="1">
      <alignment vertical="top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165" fontId="5" fillId="7" borderId="1" xfId="0" applyNumberFormat="1" applyFont="1" applyFill="1" applyBorder="1" applyAlignment="1" applyProtection="1">
      <alignment horizontal="center" vertical="center"/>
    </xf>
    <xf numFmtId="2" fontId="5" fillId="0" borderId="2" xfId="11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wrapText="1"/>
      <protection locked="0"/>
    </xf>
    <xf numFmtId="1" fontId="8" fillId="7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65" fontId="8" fillId="7" borderId="1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vertical="center" wrapText="1"/>
      <protection locked="0"/>
    </xf>
    <xf numFmtId="2" fontId="8" fillId="7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2" fontId="8" fillId="7" borderId="1" xfId="0" applyNumberFormat="1" applyFont="1" applyFill="1" applyBorder="1" applyAlignment="1" applyProtection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2" fontId="5" fillId="0" borderId="2" xfId="11" applyNumberFormat="1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7" borderId="1" xfId="0" applyFont="1" applyFill="1" applyBorder="1" applyAlignment="1" applyProtection="1">
      <alignment vertical="center"/>
    </xf>
    <xf numFmtId="1" fontId="5" fillId="7" borderId="1" xfId="0" applyNumberFormat="1" applyFont="1" applyFill="1" applyBorder="1" applyAlignment="1" applyProtection="1">
      <alignment vertical="center"/>
    </xf>
    <xf numFmtId="0" fontId="5" fillId="7" borderId="1" xfId="0" applyFont="1" applyFill="1" applyBorder="1" applyAlignment="1" applyProtection="1">
      <alignment vertical="center" wrapText="1"/>
    </xf>
    <xf numFmtId="4" fontId="8" fillId="7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Protection="1"/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7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11" xfId="0" applyFont="1" applyFill="1" applyBorder="1" applyAlignment="1" applyProtection="1">
      <alignment vertical="center" wrapText="1"/>
    </xf>
    <xf numFmtId="0" fontId="8" fillId="8" borderId="11" xfId="0" applyFont="1" applyFill="1" applyBorder="1" applyAlignment="1" applyProtection="1">
      <alignment horizontal="center" vertical="center" wrapText="1"/>
    </xf>
    <xf numFmtId="4" fontId="8" fillId="9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8" borderId="11" xfId="0" applyNumberFormat="1" applyFont="1" applyFill="1" applyBorder="1" applyAlignment="1" applyProtection="1">
      <alignment horizontal="center" vertical="center" wrapText="1"/>
    </xf>
    <xf numFmtId="165" fontId="5" fillId="8" borderId="11" xfId="0" applyNumberFormat="1" applyFont="1" applyFill="1" applyBorder="1" applyAlignment="1" applyProtection="1">
      <alignment horizontal="center" vertical="center"/>
    </xf>
    <xf numFmtId="0" fontId="8" fillId="8" borderId="11" xfId="0" applyFont="1" applyFill="1" applyBorder="1" applyAlignment="1" applyProtection="1">
      <alignment vertical="center" wrapText="1"/>
    </xf>
    <xf numFmtId="0" fontId="8" fillId="8" borderId="15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8" fillId="8" borderId="1" xfId="0" applyFont="1" applyFill="1" applyBorder="1" applyAlignment="1" applyProtection="1">
      <alignment vertical="center" wrapText="1"/>
    </xf>
    <xf numFmtId="4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8" borderId="1" xfId="0" applyNumberFormat="1" applyFont="1" applyFill="1" applyBorder="1" applyAlignment="1" applyProtection="1">
      <alignment horizontal="center" vertical="center" wrapText="1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8" borderId="1" xfId="0" applyNumberFormat="1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left" vertical="center" wrapText="1"/>
    </xf>
    <xf numFmtId="0" fontId="8" fillId="8" borderId="16" xfId="0" applyFont="1" applyFill="1" applyBorder="1" applyAlignment="1" applyProtection="1">
      <alignment horizontal="center" vertical="center" wrapText="1"/>
    </xf>
    <xf numFmtId="49" fontId="8" fillId="8" borderId="3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8" borderId="1" xfId="0" applyNumberFormat="1" applyFont="1" applyFill="1" applyBorder="1" applyAlignment="1" applyProtection="1">
      <alignment horizontal="center" vertical="center"/>
    </xf>
    <xf numFmtId="165" fontId="8" fillId="8" borderId="1" xfId="9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vertical="top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165" fontId="8" fillId="8" borderId="1" xfId="9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vertical="center" wrapText="1"/>
    </xf>
    <xf numFmtId="4" fontId="8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vertical="top" wrapText="1"/>
      <protection locked="0"/>
    </xf>
    <xf numFmtId="0" fontId="8" fillId="8" borderId="1" xfId="0" applyFont="1" applyFill="1" applyBorder="1" applyAlignment="1" applyProtection="1">
      <alignment vertical="center" wrapText="1"/>
      <protection locked="0"/>
    </xf>
    <xf numFmtId="49" fontId="8" fillId="8" borderId="1" xfId="0" applyNumberFormat="1" applyFont="1" applyFill="1" applyBorder="1" applyAlignment="1" applyProtection="1">
      <alignment vertical="center" wrapText="1"/>
      <protection locked="0"/>
    </xf>
    <xf numFmtId="1" fontId="5" fillId="9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</xf>
    <xf numFmtId="4" fontId="8" fillId="8" borderId="1" xfId="0" applyNumberFormat="1" applyFont="1" applyFill="1" applyBorder="1" applyAlignment="1" applyProtection="1">
      <alignment horizontal="center" vertical="center"/>
    </xf>
    <xf numFmtId="4" fontId="5" fillId="8" borderId="1" xfId="0" applyNumberFormat="1" applyFont="1" applyFill="1" applyBorder="1" applyAlignment="1" applyProtection="1">
      <alignment horizontal="center" vertical="center"/>
    </xf>
    <xf numFmtId="165" fontId="8" fillId="8" borderId="1" xfId="9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horizontal="center" vertical="center" wrapText="1"/>
    </xf>
    <xf numFmtId="49" fontId="8" fillId="7" borderId="1" xfId="0" applyNumberFormat="1" applyFont="1" applyFill="1" applyBorder="1" applyAlignment="1" applyProtection="1">
      <alignment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</xf>
    <xf numFmtId="4" fontId="8" fillId="9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2" fontId="8" fillId="5" borderId="11" xfId="0" applyNumberFormat="1" applyFont="1" applyFill="1" applyBorder="1" applyAlignment="1" applyProtection="1">
      <alignment horizontal="center" vertical="center" wrapText="1"/>
      <protection locked="0"/>
    </xf>
    <xf numFmtId="165" fontId="8" fillId="8" borderId="11" xfId="0" applyNumberFormat="1" applyFont="1" applyFill="1" applyBorder="1" applyAlignment="1" applyProtection="1">
      <alignment horizontal="center" vertical="center" wrapText="1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65" fontId="8" fillId="8" borderId="1" xfId="0" applyNumberFormat="1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 wrapText="1"/>
      <protection locked="0"/>
    </xf>
    <xf numFmtId="165" fontId="8" fillId="8" borderId="4" xfId="0" applyNumberFormat="1" applyFont="1" applyFill="1" applyBorder="1" applyAlignment="1" applyProtection="1">
      <alignment horizontal="center" vertical="center"/>
    </xf>
    <xf numFmtId="165" fontId="8" fillId="8" borderId="4" xfId="9" applyNumberFormat="1" applyFont="1" applyFill="1" applyBorder="1" applyAlignment="1" applyProtection="1">
      <alignment horizontal="center" vertical="center" wrapText="1"/>
    </xf>
    <xf numFmtId="165" fontId="8" fillId="8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8" borderId="4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165" fontId="8" fillId="8" borderId="11" xfId="9" applyNumberFormat="1" applyFont="1" applyFill="1" applyBorder="1" applyAlignment="1" applyProtection="1">
      <alignment horizontal="center" vertical="center"/>
    </xf>
    <xf numFmtId="4" fontId="5" fillId="9" borderId="1" xfId="0" applyNumberFormat="1" applyFont="1" applyFill="1" applyBorder="1" applyAlignment="1" applyProtection="1">
      <alignment horizontal="center" vertical="center"/>
      <protection locked="0"/>
    </xf>
    <xf numFmtId="167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8" borderId="4" xfId="0" applyNumberFormat="1" applyFont="1" applyFill="1" applyBorder="1" applyAlignment="1" applyProtection="1">
      <alignment horizontal="center" vertical="center" wrapText="1"/>
    </xf>
    <xf numFmtId="2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8" fillId="8" borderId="4" xfId="9" applyNumberFormat="1" applyFont="1" applyFill="1" applyBorder="1" applyAlignment="1" applyProtection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2" fontId="5" fillId="9" borderId="1" xfId="0" applyNumberFormat="1" applyFont="1" applyFill="1" applyBorder="1" applyAlignment="1" applyProtection="1">
      <alignment horizontal="center" vertical="center"/>
      <protection locked="0"/>
    </xf>
    <xf numFmtId="166" fontId="8" fillId="8" borderId="11" xfId="0" applyNumberFormat="1" applyFont="1" applyFill="1" applyBorder="1" applyAlignment="1" applyProtection="1">
      <alignment vertical="center" wrapText="1"/>
    </xf>
    <xf numFmtId="0" fontId="8" fillId="8" borderId="3" xfId="0" applyFont="1" applyFill="1" applyBorder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2" fontId="8" fillId="8" borderId="1" xfId="0" applyNumberFormat="1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8" borderId="1" xfId="0" applyNumberFormat="1" applyFont="1" applyFill="1" applyBorder="1" applyAlignment="1" applyProtection="1">
      <alignment horizontal="center" vertical="center"/>
    </xf>
    <xf numFmtId="2" fontId="8" fillId="5" borderId="1" xfId="0" applyNumberFormat="1" applyFont="1" applyFill="1" applyBorder="1" applyAlignment="1" applyProtection="1">
      <alignment horizontal="center" vertical="center"/>
      <protection locked="0"/>
    </xf>
    <xf numFmtId="165" fontId="8" fillId="8" borderId="0" xfId="0" applyNumberFormat="1" applyFont="1" applyFill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wrapText="1"/>
    </xf>
    <xf numFmtId="4" fontId="7" fillId="10" borderId="1" xfId="0" applyNumberFormat="1" applyFont="1" applyFill="1" applyBorder="1" applyAlignment="1" applyProtection="1">
      <alignment horizontal="center" vertical="center" wrapText="1"/>
    </xf>
    <xf numFmtId="165" fontId="4" fillId="10" borderId="1" xfId="9" applyNumberFormat="1" applyFont="1" applyFill="1" applyBorder="1" applyAlignment="1" applyProtection="1">
      <alignment horizontal="center" vertical="center"/>
    </xf>
    <xf numFmtId="165" fontId="5" fillId="7" borderId="1" xfId="0" applyNumberFormat="1" applyFont="1" applyFill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/>
    </xf>
    <xf numFmtId="168" fontId="5" fillId="0" borderId="1" xfId="0" applyNumberFormat="1" applyFont="1" applyBorder="1" applyAlignment="1" applyProtection="1">
      <alignment horizontal="center" vertical="center"/>
    </xf>
    <xf numFmtId="0" fontId="13" fillId="0" borderId="0" xfId="0" applyFont="1" applyAlignment="1">
      <alignment vertical="top" wrapText="1"/>
    </xf>
    <xf numFmtId="165" fontId="5" fillId="8" borderId="1" xfId="0" applyNumberFormat="1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0" fontId="5" fillId="11" borderId="1" xfId="0" applyFont="1" applyFill="1" applyBorder="1" applyAlignment="1" applyProtection="1">
      <alignment horizontal="center" vertical="center"/>
    </xf>
    <xf numFmtId="0" fontId="5" fillId="11" borderId="1" xfId="0" applyFont="1" applyFill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4" fillId="0" borderId="0" xfId="13" applyFont="1" applyAlignment="1">
      <alignment horizontal="center" vertical="top" wrapText="1"/>
    </xf>
    <xf numFmtId="0" fontId="5" fillId="0" borderId="0" xfId="13" applyFont="1"/>
    <xf numFmtId="0" fontId="5" fillId="0" borderId="1" xfId="9" applyFont="1" applyBorder="1" applyAlignment="1">
      <alignment horizontal="center" vertical="top" wrapText="1"/>
    </xf>
    <xf numFmtId="0" fontId="5" fillId="0" borderId="1" xfId="9" applyFont="1" applyBorder="1" applyAlignment="1">
      <alignment horizontal="left" vertical="top" wrapText="1"/>
    </xf>
    <xf numFmtId="0" fontId="5" fillId="0" borderId="2" xfId="9" applyFont="1" applyBorder="1" applyAlignment="1">
      <alignment horizontal="left" vertical="top" wrapText="1"/>
    </xf>
    <xf numFmtId="0" fontId="5" fillId="0" borderId="3" xfId="9" applyFont="1" applyBorder="1" applyAlignment="1">
      <alignment horizontal="left" vertical="top" wrapText="1"/>
    </xf>
    <xf numFmtId="0" fontId="5" fillId="0" borderId="2" xfId="9" applyFont="1" applyBorder="1" applyAlignment="1" applyProtection="1">
      <alignment horizontal="left" vertical="top" wrapText="1"/>
      <protection locked="0"/>
    </xf>
    <xf numFmtId="0" fontId="5" fillId="0" borderId="3" xfId="9" applyFont="1" applyBorder="1" applyAlignment="1" applyProtection="1">
      <alignment horizontal="left" vertical="top" wrapText="1"/>
      <protection locked="0"/>
    </xf>
    <xf numFmtId="0" fontId="5" fillId="0" borderId="4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5" fillId="0" borderId="8" xfId="9" applyFont="1" applyBorder="1" applyAlignment="1" applyProtection="1">
      <alignment horizontal="left" vertical="top" wrapText="1"/>
      <protection locked="0"/>
    </xf>
    <xf numFmtId="0" fontId="6" fillId="4" borderId="1" xfId="13" applyFont="1" applyFill="1" applyBorder="1" applyAlignment="1">
      <alignment horizontal="left" vertical="top" wrapText="1"/>
    </xf>
    <xf numFmtId="0" fontId="6" fillId="4" borderId="1" xfId="13" applyFont="1" applyFill="1" applyBorder="1" applyAlignment="1">
      <alignment horizontal="left" vertical="top"/>
    </xf>
    <xf numFmtId="0" fontId="7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Protection="1"/>
    <xf numFmtId="49" fontId="5" fillId="5" borderId="1" xfId="0" applyNumberFormat="1" applyFont="1" applyFill="1" applyBorder="1" applyAlignment="1" applyProtection="1">
      <alignment horizontal="center" vertical="center" wrapText="1"/>
    </xf>
    <xf numFmtId="49" fontId="8" fillId="5" borderId="1" xfId="0" applyNumberFormat="1" applyFont="1" applyFill="1" applyBorder="1" applyProtection="1"/>
    <xf numFmtId="0" fontId="5" fillId="6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11" xfId="0" applyFont="1" applyFill="1" applyBorder="1" applyAlignment="1" applyProtection="1">
      <alignment horizontal="center" vertical="center"/>
    </xf>
    <xf numFmtId="49" fontId="5" fillId="7" borderId="4" xfId="0" applyNumberFormat="1" applyFont="1" applyFill="1" applyBorder="1" applyAlignment="1" applyProtection="1">
      <alignment horizontal="center" vertical="center"/>
    </xf>
    <xf numFmtId="49" fontId="5" fillId="7" borderId="11" xfId="0" applyNumberFormat="1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left" vertical="center" wrapText="1"/>
    </xf>
    <xf numFmtId="0" fontId="8" fillId="7" borderId="12" xfId="0" applyFont="1" applyFill="1" applyBorder="1" applyAlignment="1" applyProtection="1">
      <alignment horizontal="left" vertical="center" wrapText="1"/>
    </xf>
    <xf numFmtId="0" fontId="8" fillId="7" borderId="8" xfId="0" applyFont="1" applyFill="1" applyBorder="1" applyAlignment="1" applyProtection="1">
      <alignment horizontal="left" vertical="center" wrapText="1"/>
    </xf>
    <xf numFmtId="0" fontId="8" fillId="7" borderId="13" xfId="0" applyFont="1" applyFill="1" applyBorder="1" applyAlignment="1" applyProtection="1">
      <alignment horizontal="left" vertical="center" wrapText="1"/>
    </xf>
    <xf numFmtId="0" fontId="8" fillId="7" borderId="9" xfId="0" applyFont="1" applyFill="1" applyBorder="1" applyAlignment="1" applyProtection="1">
      <alignment horizontal="left" vertical="center" wrapText="1"/>
    </xf>
    <xf numFmtId="0" fontId="8" fillId="7" borderId="14" xfId="0" applyFont="1" applyFill="1" applyBorder="1" applyAlignment="1" applyProtection="1">
      <alignment horizontal="left" vertical="center" wrapText="1"/>
    </xf>
    <xf numFmtId="0" fontId="8" fillId="7" borderId="4" xfId="0" applyFont="1" applyFill="1" applyBorder="1" applyAlignment="1" applyProtection="1">
      <alignment horizontal="left" vertical="top" wrapText="1"/>
    </xf>
    <xf numFmtId="0" fontId="8" fillId="7" borderId="11" xfId="0" applyFont="1" applyFill="1" applyBorder="1" applyAlignment="1" applyProtection="1">
      <alignment horizontal="left" vertical="top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</xf>
    <xf numFmtId="165" fontId="8" fillId="7" borderId="4" xfId="9" applyNumberFormat="1" applyFont="1" applyFill="1" applyBorder="1" applyAlignment="1" applyProtection="1">
      <alignment horizontal="center" vertical="center" wrapText="1"/>
    </xf>
    <xf numFmtId="165" fontId="8" fillId="7" borderId="11" xfId="9" applyNumberFormat="1" applyFont="1" applyFill="1" applyBorder="1" applyAlignment="1" applyProtection="1">
      <alignment horizontal="center" vertical="center" wrapText="1"/>
    </xf>
    <xf numFmtId="165" fontId="8" fillId="7" borderId="4" xfId="0" applyNumberFormat="1" applyFont="1" applyFill="1" applyBorder="1" applyAlignment="1" applyProtection="1">
      <alignment horizontal="center" vertical="center"/>
    </xf>
    <xf numFmtId="165" fontId="8" fillId="7" borderId="11" xfId="0" applyNumberFormat="1" applyFont="1" applyFill="1" applyBorder="1" applyAlignment="1" applyProtection="1">
      <alignment horizontal="center" vertical="center"/>
    </xf>
    <xf numFmtId="2" fontId="5" fillId="0" borderId="2" xfId="11" applyNumberFormat="1" applyFont="1" applyBorder="1" applyAlignment="1" applyProtection="1">
      <alignment horizontal="left" vertical="center"/>
    </xf>
    <xf numFmtId="49" fontId="8" fillId="8" borderId="1" xfId="0" applyNumberFormat="1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11" xfId="0" applyFont="1" applyFill="1" applyBorder="1" applyAlignment="1" applyProtection="1">
      <alignment horizontal="center" vertical="center" wrapText="1"/>
    </xf>
    <xf numFmtId="4" fontId="8" fillId="9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9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8" borderId="11" xfId="0" applyNumberFormat="1" applyFont="1" applyFill="1" applyBorder="1" applyAlignment="1" applyProtection="1">
      <alignment horizontal="center" vertical="center" wrapText="1"/>
    </xf>
    <xf numFmtId="4" fontId="8" fillId="8" borderId="1" xfId="0" applyNumberFormat="1" applyFont="1" applyFill="1" applyBorder="1" applyAlignment="1" applyProtection="1">
      <alignment horizontal="center" vertical="center" wrapText="1"/>
    </xf>
    <xf numFmtId="4" fontId="5" fillId="5" borderId="11" xfId="0" applyNumberFormat="1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8" borderId="11" xfId="0" applyNumberFormat="1" applyFont="1" applyFill="1" applyBorder="1" applyAlignment="1" applyProtection="1">
      <alignment horizontal="center" vertical="center"/>
    </xf>
    <xf numFmtId="165" fontId="5" fillId="8" borderId="1" xfId="0" applyNumberFormat="1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left" vertical="center" wrapText="1"/>
    </xf>
    <xf numFmtId="4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8" borderId="1" xfId="0" applyNumberFormat="1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8" fillId="8" borderId="1" xfId="0" applyNumberFormat="1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left" vertical="center" wrapText="1"/>
    </xf>
    <xf numFmtId="0" fontId="8" fillId="8" borderId="11" xfId="0" applyFont="1" applyFill="1" applyBorder="1" applyAlignment="1" applyProtection="1">
      <alignment horizontal="left" vertical="center" wrapText="1"/>
    </xf>
    <xf numFmtId="2" fontId="8" fillId="5" borderId="11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8" borderId="15" xfId="0" applyNumberFormat="1" applyFont="1" applyFill="1" applyBorder="1" applyAlignment="1" applyProtection="1">
      <alignment horizontal="center" vertical="center" wrapText="1"/>
    </xf>
    <xf numFmtId="165" fontId="8" fillId="8" borderId="11" xfId="0" applyNumberFormat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65" fontId="8" fillId="8" borderId="11" xfId="0" applyNumberFormat="1" applyFont="1" applyFill="1" applyBorder="1" applyAlignment="1" applyProtection="1">
      <alignment horizontal="center" vertical="center"/>
    </xf>
    <xf numFmtId="165" fontId="8" fillId="8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49" fontId="8" fillId="8" borderId="1" xfId="0" applyNumberFormat="1" applyFont="1" applyFill="1" applyBorder="1" applyAlignment="1" applyProtection="1">
      <alignment horizontal="center" vertical="center"/>
    </xf>
    <xf numFmtId="165" fontId="8" fillId="8" borderId="4" xfId="0" applyNumberFormat="1" applyFont="1" applyFill="1" applyBorder="1" applyAlignment="1" applyProtection="1">
      <alignment horizontal="center" vertical="center"/>
    </xf>
    <xf numFmtId="165" fontId="8" fillId="8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2" fontId="5" fillId="0" borderId="7" xfId="11" applyNumberFormat="1" applyFont="1" applyBorder="1" applyAlignment="1" applyProtection="1">
      <alignment horizontal="left" vertical="center"/>
    </xf>
    <xf numFmtId="2" fontId="5" fillId="0" borderId="13" xfId="11" applyNumberFormat="1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 wrapText="1"/>
      <protection locked="0"/>
    </xf>
    <xf numFmtId="49" fontId="8" fillId="8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49" fontId="8" fillId="8" borderId="4" xfId="0" applyNumberFormat="1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49" fontId="8" fillId="8" borderId="11" xfId="0" applyNumberFormat="1" applyFont="1" applyFill="1" applyBorder="1" applyAlignment="1" applyProtection="1">
      <alignment horizontal="center" vertical="center"/>
    </xf>
    <xf numFmtId="49" fontId="8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8" borderId="4" xfId="0" applyNumberFormat="1" applyFont="1" applyFill="1" applyBorder="1" applyAlignment="1" applyProtection="1">
      <alignment horizontal="left" vertical="center" wrapText="1"/>
    </xf>
    <xf numFmtId="49" fontId="8" fillId="8" borderId="15" xfId="0" applyNumberFormat="1" applyFont="1" applyFill="1" applyBorder="1" applyAlignment="1" applyProtection="1">
      <alignment horizontal="left" vertical="center" wrapText="1"/>
    </xf>
    <xf numFmtId="49" fontId="8" fillId="8" borderId="11" xfId="0" applyNumberFormat="1" applyFont="1" applyFill="1" applyBorder="1" applyAlignment="1" applyProtection="1">
      <alignment horizontal="left" vertical="center" wrapText="1"/>
    </xf>
    <xf numFmtId="0" fontId="8" fillId="8" borderId="4" xfId="0" applyFont="1" applyFill="1" applyBorder="1" applyAlignment="1" applyProtection="1">
      <alignment horizontal="center" vertical="center" wrapText="1"/>
    </xf>
    <xf numFmtId="0" fontId="8" fillId="8" borderId="15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165" fontId="8" fillId="8" borderId="15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4" fontId="8" fillId="8" borderId="11" xfId="0" applyNumberFormat="1" applyFont="1" applyFill="1" applyBorder="1" applyAlignment="1" applyProtection="1">
      <alignment horizontal="left" vertical="top" wrapText="1"/>
    </xf>
    <xf numFmtId="4" fontId="8" fillId="8" borderId="1" xfId="0" applyNumberFormat="1" applyFont="1" applyFill="1" applyBorder="1" applyAlignment="1" applyProtection="1">
      <alignment horizontal="left" vertical="top" wrapText="1"/>
    </xf>
    <xf numFmtId="165" fontId="8" fillId="8" borderId="4" xfId="9" applyNumberFormat="1" applyFont="1" applyFill="1" applyBorder="1" applyAlignment="1" applyProtection="1">
      <alignment horizontal="center" vertical="center" wrapText="1"/>
    </xf>
    <xf numFmtId="165" fontId="8" fillId="8" borderId="15" xfId="9" applyNumberFormat="1" applyFont="1" applyFill="1" applyBorder="1" applyAlignment="1" applyProtection="1">
      <alignment horizontal="center" vertical="center" wrapText="1"/>
    </xf>
    <xf numFmtId="165" fontId="8" fillId="8" borderId="11" xfId="9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4" fontId="8" fillId="8" borderId="1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8" fillId="8" borderId="4" xfId="0" applyFont="1" applyFill="1" applyBorder="1" applyAlignment="1" applyProtection="1">
      <alignment horizontal="left" vertical="center" wrapText="1"/>
    </xf>
    <xf numFmtId="49" fontId="8" fillId="8" borderId="11" xfId="0" applyNumberFormat="1" applyFont="1" applyFill="1" applyBorder="1" applyAlignment="1" applyProtection="1">
      <alignment horizontal="center" vertical="center" wrapText="1"/>
    </xf>
    <xf numFmtId="49" fontId="8" fillId="8" borderId="4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left" vertical="center" wrapText="1"/>
    </xf>
    <xf numFmtId="1" fontId="8" fillId="8" borderId="11" xfId="0" applyNumberFormat="1" applyFont="1" applyFill="1" applyBorder="1" applyAlignment="1" applyProtection="1">
      <alignment horizontal="center" vertical="center" wrapText="1"/>
    </xf>
    <xf numFmtId="165" fontId="8" fillId="8" borderId="1" xfId="9" applyNumberFormat="1" applyFont="1" applyFill="1" applyBorder="1" applyAlignment="1" applyProtection="1">
      <alignment horizontal="center" vertical="center"/>
    </xf>
    <xf numFmtId="165" fontId="5" fillId="8" borderId="1" xfId="0" applyNumberFormat="1" applyFont="1" applyFill="1" applyBorder="1" applyAlignment="1" applyProtection="1">
      <alignment horizontal="center" vertical="center" wrapText="1"/>
    </xf>
    <xf numFmtId="49" fontId="8" fillId="8" borderId="1" xfId="0" applyNumberFormat="1" applyFont="1" applyFill="1" applyBorder="1" applyAlignment="1" applyProtection="1">
      <alignment horizontal="left" vertical="center" wrapText="1"/>
      <protection locked="0"/>
    </xf>
    <xf numFmtId="1" fontId="5" fillId="5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11" xfId="0" applyNumberFormat="1" applyFont="1" applyFill="1" applyBorder="1" applyAlignment="1" applyProtection="1">
      <alignment horizontal="center" vertical="center" wrapText="1"/>
    </xf>
    <xf numFmtId="2" fontId="5" fillId="0" borderId="18" xfId="11" applyNumberFormat="1" applyFont="1" applyBorder="1" applyAlignment="1" applyProtection="1">
      <alignment horizontal="left" vertical="center"/>
    </xf>
    <xf numFmtId="166" fontId="8" fillId="8" borderId="1" xfId="0" applyNumberFormat="1" applyFont="1" applyFill="1" applyBorder="1" applyAlignment="1" applyProtection="1">
      <alignment horizontal="center" vertical="center" wrapText="1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</xf>
    <xf numFmtId="0" fontId="8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left" vertical="center" wrapText="1"/>
    </xf>
    <xf numFmtId="0" fontId="8" fillId="7" borderId="1" xfId="0" applyFont="1" applyFill="1" applyBorder="1" applyProtection="1"/>
    <xf numFmtId="165" fontId="5" fillId="7" borderId="1" xfId="0" applyNumberFormat="1" applyFont="1" applyFill="1" applyBorder="1" applyAlignment="1" applyProtection="1">
      <alignment horizontal="center" vertical="center"/>
    </xf>
    <xf numFmtId="165" fontId="8" fillId="7" borderId="1" xfId="0" applyNumberFormat="1" applyFont="1" applyFill="1" applyBorder="1" applyAlignment="1" applyProtection="1">
      <alignment vertical="center"/>
    </xf>
    <xf numFmtId="165" fontId="8" fillId="7" borderId="1" xfId="0" applyNumberFormat="1" applyFont="1" applyFill="1" applyBorder="1" applyProtection="1"/>
    <xf numFmtId="1" fontId="5" fillId="7" borderId="1" xfId="0" applyNumberFormat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top" wrapText="1"/>
    </xf>
    <xf numFmtId="165" fontId="5" fillId="7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8" borderId="1" xfId="0" applyFont="1" applyFill="1" applyBorder="1" applyAlignment="1" applyProtection="1">
      <alignment horizontal="left" vertical="top" wrapText="1"/>
    </xf>
    <xf numFmtId="1" fontId="5" fillId="8" borderId="1" xfId="0" applyNumberFormat="1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left" vertical="center" wrapText="1"/>
    </xf>
    <xf numFmtId="165" fontId="8" fillId="8" borderId="7" xfId="0" applyNumberFormat="1" applyFont="1" applyFill="1" applyBorder="1" applyAlignment="1" applyProtection="1">
      <alignment horizontal="center" vertical="center"/>
    </xf>
    <xf numFmtId="165" fontId="8" fillId="8" borderId="8" xfId="0" applyNumberFormat="1" applyFont="1" applyFill="1" applyBorder="1" applyAlignment="1" applyProtection="1">
      <alignment horizontal="center" vertical="center"/>
    </xf>
    <xf numFmtId="165" fontId="8" fillId="8" borderId="18" xfId="0" applyNumberFormat="1" applyFont="1" applyFill="1" applyBorder="1" applyAlignment="1" applyProtection="1">
      <alignment horizontal="center" vertical="center"/>
    </xf>
    <xf numFmtId="165" fontId="8" fillId="8" borderId="17" xfId="0" applyNumberFormat="1" applyFont="1" applyFill="1" applyBorder="1" applyAlignment="1" applyProtection="1">
      <alignment horizontal="center" vertical="center"/>
    </xf>
    <xf numFmtId="165" fontId="8" fillId="8" borderId="13" xfId="0" applyNumberFormat="1" applyFont="1" applyFill="1" applyBorder="1" applyAlignment="1" applyProtection="1">
      <alignment horizontal="center" vertical="center"/>
    </xf>
    <xf numFmtId="165" fontId="8" fillId="8" borderId="14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11" borderId="1" xfId="0" applyFont="1" applyFill="1" applyBorder="1" applyAlignment="1" applyProtection="1">
      <alignment horizontal="left" vertical="center" wrapText="1"/>
    </xf>
    <xf numFmtId="0" fontId="4" fillId="11" borderId="1" xfId="0" applyFont="1" applyFill="1" applyBorder="1" applyProtection="1"/>
    <xf numFmtId="165" fontId="7" fillId="11" borderId="1" xfId="0" applyNumberFormat="1" applyFont="1" applyFill="1" applyBorder="1" applyAlignment="1" applyProtection="1">
      <alignment horizontal="center" vertical="center"/>
    </xf>
    <xf numFmtId="165" fontId="8" fillId="11" borderId="1" xfId="0" applyNumberFormat="1" applyFont="1" applyFill="1" applyBorder="1" applyProtection="1"/>
    <xf numFmtId="2" fontId="7" fillId="12" borderId="1" xfId="11" applyNumberFormat="1" applyFont="1" applyFill="1" applyBorder="1" applyAlignment="1" applyProtection="1">
      <alignment horizontal="center" vertical="center"/>
    </xf>
  </cellXfs>
  <cellStyles count="16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Процентный" xfId="15" builtinId="5"/>
    <cellStyle name="Финансовый 2" xfId="14"/>
  </cellStyles>
  <dxfs count="8">
    <dxf>
      <font>
        <color theme="6" tint="0.79998168889431442"/>
      </font>
    </dxf>
    <dxf>
      <font>
        <color theme="6" tint="0.79998168889431442"/>
      </font>
    </dxf>
    <dxf>
      <font>
        <color theme="8" tint="0.79998168889431442"/>
      </font>
    </dxf>
    <dxf>
      <font>
        <color theme="4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topLeftCell="A13" zoomScale="85" workbookViewId="0">
      <selection activeCell="M6" sqref="M6"/>
    </sheetView>
  </sheetViews>
  <sheetFormatPr defaultRowHeight="14.25" x14ac:dyDescent="0.2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14.42578125" style="1" customWidth="1"/>
    <col min="6" max="6" width="51.42578125" style="1" customWidth="1"/>
    <col min="7" max="16384" width="9.140625" style="1"/>
  </cols>
  <sheetData>
    <row r="1" spans="1:8" ht="28.5" customHeight="1" x14ac:dyDescent="0.2">
      <c r="A1" s="181" t="s">
        <v>0</v>
      </c>
      <c r="B1" s="181"/>
      <c r="C1" s="181"/>
      <c r="D1" s="181"/>
      <c r="E1" s="181"/>
      <c r="F1" s="181"/>
    </row>
    <row r="2" spans="1:8" ht="15.75" x14ac:dyDescent="0.25">
      <c r="A2" s="2"/>
      <c r="B2" s="182"/>
      <c r="C2" s="182"/>
      <c r="D2" s="2"/>
      <c r="E2" s="2"/>
      <c r="F2" s="2"/>
    </row>
    <row r="3" spans="1:8" ht="1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183" t="s">
        <v>5</v>
      </c>
      <c r="F3" s="183"/>
      <c r="G3" s="4"/>
      <c r="H3" s="4"/>
    </row>
    <row r="4" spans="1:8" ht="15.75" x14ac:dyDescent="0.2">
      <c r="A4" s="3">
        <v>1</v>
      </c>
      <c r="B4" s="3">
        <v>2</v>
      </c>
      <c r="C4" s="3">
        <v>3</v>
      </c>
      <c r="D4" s="3">
        <v>4</v>
      </c>
      <c r="E4" s="183">
        <v>5</v>
      </c>
      <c r="F4" s="183"/>
      <c r="G4" s="4"/>
      <c r="H4" s="4"/>
    </row>
    <row r="5" spans="1:8" ht="57" customHeight="1" x14ac:dyDescent="0.2">
      <c r="A5" s="3">
        <v>1</v>
      </c>
      <c r="B5" s="5" t="s">
        <v>6</v>
      </c>
      <c r="C5" s="6">
        <v>43811</v>
      </c>
      <c r="D5" s="3">
        <v>2444</v>
      </c>
      <c r="E5" s="184" t="s">
        <v>7</v>
      </c>
      <c r="F5" s="184"/>
      <c r="G5" s="4"/>
      <c r="H5" s="4"/>
    </row>
    <row r="6" spans="1:8" ht="246" customHeight="1" x14ac:dyDescent="0.2">
      <c r="A6" s="3">
        <v>2</v>
      </c>
      <c r="B6" s="5" t="s">
        <v>6</v>
      </c>
      <c r="C6" s="6">
        <v>43936</v>
      </c>
      <c r="D6" s="3">
        <v>576</v>
      </c>
      <c r="E6" s="184" t="s">
        <v>8</v>
      </c>
      <c r="F6" s="184"/>
      <c r="G6" s="4"/>
      <c r="H6" s="4"/>
    </row>
    <row r="7" spans="1:8" ht="186" customHeight="1" x14ac:dyDescent="0.2">
      <c r="A7" s="3">
        <v>3</v>
      </c>
      <c r="B7" s="5" t="s">
        <v>6</v>
      </c>
      <c r="C7" s="6">
        <v>44295</v>
      </c>
      <c r="D7" s="3">
        <v>562</v>
      </c>
      <c r="E7" s="185" t="s">
        <v>9</v>
      </c>
      <c r="F7" s="186"/>
      <c r="G7" s="4"/>
      <c r="H7" s="4"/>
    </row>
    <row r="8" spans="1:8" ht="208.5" customHeight="1" x14ac:dyDescent="0.2">
      <c r="A8" s="3">
        <v>4</v>
      </c>
      <c r="B8" s="5" t="s">
        <v>6</v>
      </c>
      <c r="C8" s="6">
        <v>44405</v>
      </c>
      <c r="D8" s="3">
        <v>1299</v>
      </c>
      <c r="E8" s="185" t="s">
        <v>10</v>
      </c>
      <c r="F8" s="186"/>
      <c r="G8" s="4"/>
      <c r="H8" s="4"/>
    </row>
    <row r="9" spans="1:8" ht="133.5" customHeight="1" x14ac:dyDescent="0.2">
      <c r="A9" s="3">
        <v>5</v>
      </c>
      <c r="B9" s="5" t="s">
        <v>6</v>
      </c>
      <c r="C9" s="6">
        <v>44547</v>
      </c>
      <c r="D9" s="3">
        <v>2215</v>
      </c>
      <c r="E9" s="185" t="s">
        <v>11</v>
      </c>
      <c r="F9" s="186"/>
      <c r="G9" s="4"/>
      <c r="H9" s="4"/>
    </row>
    <row r="10" spans="1:8" ht="231.75" customHeight="1" x14ac:dyDescent="0.2">
      <c r="A10" s="3">
        <v>6</v>
      </c>
      <c r="B10" s="5" t="s">
        <v>6</v>
      </c>
      <c r="C10" s="6">
        <v>44651</v>
      </c>
      <c r="D10" s="3">
        <v>597</v>
      </c>
      <c r="E10" s="187" t="s">
        <v>12</v>
      </c>
      <c r="F10" s="188"/>
      <c r="G10" s="4"/>
      <c r="H10" s="4"/>
    </row>
    <row r="11" spans="1:8" ht="182.25" customHeight="1" x14ac:dyDescent="0.2">
      <c r="A11" s="7">
        <v>7</v>
      </c>
      <c r="B11" s="8" t="s">
        <v>6</v>
      </c>
      <c r="C11" s="9">
        <v>45012</v>
      </c>
      <c r="D11" s="7">
        <v>404</v>
      </c>
      <c r="E11" s="189" t="s">
        <v>13</v>
      </c>
      <c r="F11" s="189"/>
      <c r="G11" s="4"/>
      <c r="H11" s="4"/>
    </row>
    <row r="12" spans="1:8" ht="180.75" customHeight="1" x14ac:dyDescent="0.2">
      <c r="A12" s="10">
        <v>8</v>
      </c>
      <c r="B12" s="11" t="s">
        <v>6</v>
      </c>
      <c r="C12" s="12">
        <v>45201</v>
      </c>
      <c r="D12" s="13">
        <v>1788</v>
      </c>
      <c r="E12" s="190" t="s">
        <v>14</v>
      </c>
      <c r="F12" s="191"/>
      <c r="G12" s="4"/>
      <c r="H12" s="4"/>
    </row>
    <row r="13" spans="1:8" ht="162" customHeight="1" x14ac:dyDescent="0.2">
      <c r="A13" s="10">
        <v>9</v>
      </c>
      <c r="B13" s="14" t="s">
        <v>6</v>
      </c>
      <c r="C13" s="12">
        <v>45379</v>
      </c>
      <c r="D13" s="13">
        <v>512</v>
      </c>
      <c r="E13" s="192" t="s">
        <v>15</v>
      </c>
      <c r="F13" s="193"/>
    </row>
    <row r="14" spans="1:8" ht="87" customHeight="1" x14ac:dyDescent="0.2">
      <c r="A14" s="15">
        <v>10</v>
      </c>
      <c r="B14" s="14" t="s">
        <v>6</v>
      </c>
      <c r="C14" s="16">
        <v>45566</v>
      </c>
      <c r="D14" s="15">
        <v>1947</v>
      </c>
      <c r="E14" s="192" t="s">
        <v>16</v>
      </c>
      <c r="F14" s="193"/>
    </row>
    <row r="15" spans="1:8" ht="15" x14ac:dyDescent="0.25">
      <c r="A15" s="17"/>
      <c r="B15" s="17"/>
      <c r="C15" s="17"/>
      <c r="D15" s="17"/>
      <c r="E15" s="17"/>
      <c r="F15" s="17"/>
    </row>
  </sheetData>
  <sheetProtection formatCells="0" formatColumns="0" formatRows="0"/>
  <mergeCells count="14">
    <mergeCell ref="E11:F11"/>
    <mergeCell ref="E12:F12"/>
    <mergeCell ref="E13:F13"/>
    <mergeCell ref="E14:F14"/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7"/>
  <sheetViews>
    <sheetView topLeftCell="A25" zoomScale="80" workbookViewId="0">
      <selection activeCell="S11" sqref="S11"/>
    </sheetView>
  </sheetViews>
  <sheetFormatPr defaultRowHeight="15" x14ac:dyDescent="0.25"/>
  <cols>
    <col min="1" max="1" width="4.28515625" customWidth="1"/>
    <col min="2" max="2" width="3.42578125" customWidth="1"/>
    <col min="3" max="3" width="17.42578125" customWidth="1"/>
    <col min="4" max="4" width="28" style="18" customWidth="1"/>
    <col min="5" max="5" width="26.7109375" customWidth="1"/>
    <col min="6" max="6" width="9.5703125" customWidth="1"/>
    <col min="7" max="7" width="8.85546875" customWidth="1"/>
    <col min="8" max="8" width="8.5703125" customWidth="1"/>
    <col min="9" max="9" width="9.5703125" customWidth="1"/>
    <col min="10" max="10" width="10.140625" customWidth="1"/>
    <col min="11" max="11" width="10.42578125" customWidth="1"/>
    <col min="12" max="12" width="9.28515625" customWidth="1"/>
    <col min="13" max="13" width="10" customWidth="1"/>
    <col min="14" max="14" width="9.140625" customWidth="1"/>
    <col min="15" max="15" width="9.7109375" customWidth="1"/>
    <col min="16" max="16" width="12.42578125" customWidth="1"/>
  </cols>
  <sheetData>
    <row r="1" spans="1:16" ht="41.25" customHeight="1" x14ac:dyDescent="0.25">
      <c r="A1" s="194" t="s">
        <v>17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50.25" customHeight="1" x14ac:dyDescent="0.25">
      <c r="A2" s="195" t="s">
        <v>18</v>
      </c>
      <c r="B2" s="195"/>
      <c r="C2" s="195"/>
      <c r="D2" s="195" t="s">
        <v>19</v>
      </c>
      <c r="E2" s="195" t="s">
        <v>20</v>
      </c>
      <c r="F2" s="195" t="s">
        <v>21</v>
      </c>
      <c r="G2" s="195" t="s">
        <v>22</v>
      </c>
      <c r="H2" s="195"/>
      <c r="I2" s="195"/>
      <c r="J2" s="195" t="s">
        <v>23</v>
      </c>
      <c r="K2" s="195"/>
      <c r="L2" s="195"/>
      <c r="M2" s="195"/>
      <c r="N2" s="195"/>
      <c r="O2" s="195" t="s">
        <v>24</v>
      </c>
      <c r="P2" s="195"/>
    </row>
    <row r="3" spans="1:16" ht="37.5" customHeight="1" x14ac:dyDescent="0.25">
      <c r="A3" s="195"/>
      <c r="B3" s="195"/>
      <c r="C3" s="195"/>
      <c r="D3" s="195"/>
      <c r="E3" s="195"/>
      <c r="F3" s="195"/>
      <c r="G3" s="195" t="s">
        <v>25</v>
      </c>
      <c r="H3" s="195" t="s">
        <v>26</v>
      </c>
      <c r="I3" s="195" t="s">
        <v>27</v>
      </c>
      <c r="J3" s="195" t="s">
        <v>28</v>
      </c>
      <c r="K3" s="195" t="s">
        <v>29</v>
      </c>
      <c r="L3" s="195" t="s">
        <v>30</v>
      </c>
      <c r="M3" s="195"/>
      <c r="N3" s="195" t="s">
        <v>31</v>
      </c>
      <c r="O3" s="195" t="s">
        <v>32</v>
      </c>
      <c r="P3" s="195" t="s">
        <v>33</v>
      </c>
    </row>
    <row r="4" spans="1:16" ht="192" customHeight="1" x14ac:dyDescent="0.25">
      <c r="A4" s="19" t="s">
        <v>34</v>
      </c>
      <c r="B4" s="19" t="s">
        <v>35</v>
      </c>
      <c r="C4" s="19" t="s">
        <v>36</v>
      </c>
      <c r="D4" s="195"/>
      <c r="E4" s="195"/>
      <c r="F4" s="195"/>
      <c r="G4" s="195"/>
      <c r="H4" s="195"/>
      <c r="I4" s="195"/>
      <c r="J4" s="195"/>
      <c r="K4" s="195"/>
      <c r="L4" s="19" t="s">
        <v>37</v>
      </c>
      <c r="M4" s="19" t="s">
        <v>38</v>
      </c>
      <c r="N4" s="195"/>
      <c r="O4" s="195"/>
      <c r="P4" s="195"/>
    </row>
    <row r="5" spans="1:16" ht="15.75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19">
        <v>16</v>
      </c>
    </row>
    <row r="6" spans="1:16" ht="24" customHeight="1" x14ac:dyDescent="0.25">
      <c r="A6" s="20" t="s">
        <v>39</v>
      </c>
      <c r="B6" s="21">
        <v>0</v>
      </c>
      <c r="C6" s="19"/>
      <c r="D6" s="196" t="s">
        <v>40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</row>
    <row r="7" spans="1:16" ht="20.25" customHeight="1" x14ac:dyDescent="0.25">
      <c r="A7" s="20" t="s">
        <v>39</v>
      </c>
      <c r="B7" s="21">
        <v>0</v>
      </c>
      <c r="C7" s="22" t="s">
        <v>41</v>
      </c>
      <c r="D7" s="197" t="s">
        <v>42</v>
      </c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ht="38.25" customHeight="1" x14ac:dyDescent="0.25">
      <c r="A8" s="23" t="s">
        <v>39</v>
      </c>
      <c r="B8" s="19">
        <v>0</v>
      </c>
      <c r="C8" s="24" t="s">
        <v>43</v>
      </c>
      <c r="D8" s="198" t="s">
        <v>44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</row>
    <row r="9" spans="1:16" ht="39.75" customHeight="1" x14ac:dyDescent="0.25">
      <c r="A9" s="23" t="s">
        <v>39</v>
      </c>
      <c r="B9" s="19">
        <v>0</v>
      </c>
      <c r="C9" s="25" t="s">
        <v>45</v>
      </c>
      <c r="D9" s="199" t="s">
        <v>46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1"/>
    </row>
    <row r="10" spans="1:16" ht="40.5" customHeight="1" x14ac:dyDescent="0.25">
      <c r="A10" s="23" t="s">
        <v>39</v>
      </c>
      <c r="B10" s="19">
        <v>0</v>
      </c>
      <c r="C10" s="24" t="s">
        <v>47</v>
      </c>
      <c r="D10" s="198" t="s">
        <v>48</v>
      </c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01" customHeight="1" x14ac:dyDescent="0.25">
      <c r="A11" s="23"/>
      <c r="B11" s="19"/>
      <c r="C11" s="24"/>
      <c r="D11" s="26" t="s">
        <v>49</v>
      </c>
      <c r="E11" s="26" t="s">
        <v>50</v>
      </c>
      <c r="F11" s="27" t="s">
        <v>51</v>
      </c>
      <c r="G11" s="27">
        <v>12944</v>
      </c>
      <c r="H11" s="27">
        <v>38522</v>
      </c>
      <c r="I11" s="27">
        <f t="shared" ref="I11:I36" si="0">H11-G11</f>
        <v>25578</v>
      </c>
      <c r="J11" s="27" t="s">
        <v>52</v>
      </c>
      <c r="K11" s="27" t="s">
        <v>52</v>
      </c>
      <c r="L11" s="27" t="s">
        <v>52</v>
      </c>
      <c r="M11" s="19" t="s">
        <v>52</v>
      </c>
      <c r="N11" s="19" t="s">
        <v>52</v>
      </c>
      <c r="O11" s="19" t="s">
        <v>52</v>
      </c>
      <c r="P11" s="19" t="s">
        <v>52</v>
      </c>
    </row>
    <row r="12" spans="1:16" ht="95.25" customHeight="1" x14ac:dyDescent="0.25">
      <c r="A12" s="23"/>
      <c r="B12" s="19"/>
      <c r="C12" s="24"/>
      <c r="D12" s="26" t="s">
        <v>53</v>
      </c>
      <c r="E12" s="26" t="s">
        <v>54</v>
      </c>
      <c r="F12" s="27" t="s">
        <v>51</v>
      </c>
      <c r="G12" s="27">
        <v>1</v>
      </c>
      <c r="H12" s="27">
        <v>2</v>
      </c>
      <c r="I12" s="27">
        <f t="shared" si="0"/>
        <v>1</v>
      </c>
      <c r="J12" s="27" t="s">
        <v>52</v>
      </c>
      <c r="K12" s="27" t="s">
        <v>52</v>
      </c>
      <c r="L12" s="27" t="s">
        <v>52</v>
      </c>
      <c r="M12" s="19" t="s">
        <v>52</v>
      </c>
      <c r="N12" s="19" t="s">
        <v>52</v>
      </c>
      <c r="O12" s="19" t="s">
        <v>52</v>
      </c>
      <c r="P12" s="19" t="s">
        <v>52</v>
      </c>
    </row>
    <row r="13" spans="1:16" ht="102.75" customHeight="1" x14ac:dyDescent="0.25">
      <c r="A13" s="23"/>
      <c r="B13" s="19"/>
      <c r="C13" s="24"/>
      <c r="D13" s="28" t="s">
        <v>55</v>
      </c>
      <c r="E13" s="28" t="s">
        <v>56</v>
      </c>
      <c r="F13" s="27" t="s">
        <v>51</v>
      </c>
      <c r="G13" s="27">
        <v>4</v>
      </c>
      <c r="H13" s="27">
        <v>39</v>
      </c>
      <c r="I13" s="27">
        <f t="shared" si="0"/>
        <v>35</v>
      </c>
      <c r="J13" s="27" t="s">
        <v>52</v>
      </c>
      <c r="K13" s="27" t="s">
        <v>52</v>
      </c>
      <c r="L13" s="27" t="s">
        <v>52</v>
      </c>
      <c r="M13" s="19" t="s">
        <v>52</v>
      </c>
      <c r="N13" s="19" t="s">
        <v>52</v>
      </c>
      <c r="O13" s="19" t="s">
        <v>52</v>
      </c>
      <c r="P13" s="19" t="s">
        <v>52</v>
      </c>
    </row>
    <row r="14" spans="1:16" ht="165.75" customHeight="1" x14ac:dyDescent="0.25">
      <c r="A14" s="23"/>
      <c r="B14" s="19"/>
      <c r="C14" s="24"/>
      <c r="D14" s="28" t="s">
        <v>57</v>
      </c>
      <c r="E14" s="28" t="s">
        <v>58</v>
      </c>
      <c r="F14" s="27" t="s">
        <v>51</v>
      </c>
      <c r="G14" s="27">
        <v>2</v>
      </c>
      <c r="H14" s="27">
        <v>1344</v>
      </c>
      <c r="I14" s="27">
        <f t="shared" si="0"/>
        <v>1342</v>
      </c>
      <c r="J14" s="27" t="s">
        <v>52</v>
      </c>
      <c r="K14" s="27" t="s">
        <v>52</v>
      </c>
      <c r="L14" s="27" t="s">
        <v>52</v>
      </c>
      <c r="M14" s="19" t="s">
        <v>52</v>
      </c>
      <c r="N14" s="19" t="s">
        <v>52</v>
      </c>
      <c r="O14" s="19" t="s">
        <v>52</v>
      </c>
      <c r="P14" s="19" t="s">
        <v>52</v>
      </c>
    </row>
    <row r="15" spans="1:16" ht="48" customHeight="1" x14ac:dyDescent="0.25">
      <c r="A15" s="23" t="s">
        <v>39</v>
      </c>
      <c r="B15" s="19">
        <v>0</v>
      </c>
      <c r="C15" s="24" t="s">
        <v>59</v>
      </c>
      <c r="D15" s="198" t="s">
        <v>60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</row>
    <row r="16" spans="1:16" ht="101.25" customHeight="1" x14ac:dyDescent="0.25">
      <c r="A16" s="23"/>
      <c r="B16" s="19"/>
      <c r="C16" s="24"/>
      <c r="D16" s="25" t="s">
        <v>61</v>
      </c>
      <c r="E16" s="28" t="s">
        <v>62</v>
      </c>
      <c r="F16" s="29" t="s">
        <v>63</v>
      </c>
      <c r="G16" s="19">
        <v>60</v>
      </c>
      <c r="H16" s="19">
        <v>60</v>
      </c>
      <c r="I16" s="19">
        <f t="shared" si="0"/>
        <v>0</v>
      </c>
      <c r="J16" s="27"/>
      <c r="K16" s="27"/>
      <c r="L16" s="27"/>
      <c r="M16" s="19"/>
      <c r="N16" s="19"/>
      <c r="O16" s="30" t="e">
        <f>L16/J16*100</f>
        <v>#DIV/0!</v>
      </c>
      <c r="P16" s="30" t="e">
        <f>L16/K16*100</f>
        <v>#DIV/0!</v>
      </c>
    </row>
    <row r="17" spans="1:16" ht="15.75" x14ac:dyDescent="0.25">
      <c r="A17" s="23" t="s">
        <v>39</v>
      </c>
      <c r="B17" s="19">
        <v>0</v>
      </c>
      <c r="C17" s="31" t="s">
        <v>64</v>
      </c>
      <c r="D17" s="202" t="s">
        <v>65</v>
      </c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</row>
    <row r="18" spans="1:16" ht="196.5" customHeight="1" x14ac:dyDescent="0.25">
      <c r="A18" s="23"/>
      <c r="B18" s="19"/>
      <c r="C18" s="24"/>
      <c r="D18" s="26" t="s">
        <v>66</v>
      </c>
      <c r="E18" s="26" t="s">
        <v>67</v>
      </c>
      <c r="F18" s="19" t="s">
        <v>51</v>
      </c>
      <c r="G18" s="19">
        <v>32</v>
      </c>
      <c r="H18" s="19">
        <v>5</v>
      </c>
      <c r="I18" s="19">
        <f t="shared" si="0"/>
        <v>-27</v>
      </c>
      <c r="J18" s="19" t="s">
        <v>52</v>
      </c>
      <c r="K18" s="19" t="s">
        <v>52</v>
      </c>
      <c r="L18" s="19" t="s">
        <v>52</v>
      </c>
      <c r="M18" s="19" t="s">
        <v>52</v>
      </c>
      <c r="N18" s="19" t="s">
        <v>52</v>
      </c>
      <c r="O18" s="19" t="s">
        <v>52</v>
      </c>
      <c r="P18" s="19" t="s">
        <v>52</v>
      </c>
    </row>
    <row r="19" spans="1:16" ht="73.5" customHeight="1" x14ac:dyDescent="0.25">
      <c r="A19" s="23"/>
      <c r="B19" s="19"/>
      <c r="C19" s="24"/>
      <c r="D19" s="26" t="s">
        <v>68</v>
      </c>
      <c r="E19" s="26" t="s">
        <v>69</v>
      </c>
      <c r="F19" s="19" t="s">
        <v>51</v>
      </c>
      <c r="G19" s="19">
        <v>130</v>
      </c>
      <c r="H19" s="19">
        <v>109</v>
      </c>
      <c r="I19" s="19">
        <f t="shared" si="0"/>
        <v>-21</v>
      </c>
      <c r="J19" s="19" t="s">
        <v>52</v>
      </c>
      <c r="K19" s="19" t="s">
        <v>52</v>
      </c>
      <c r="L19" s="19" t="s">
        <v>52</v>
      </c>
      <c r="M19" s="19" t="s">
        <v>52</v>
      </c>
      <c r="N19" s="19" t="s">
        <v>52</v>
      </c>
      <c r="O19" s="19" t="s">
        <v>52</v>
      </c>
      <c r="P19" s="19" t="s">
        <v>52</v>
      </c>
    </row>
    <row r="20" spans="1:16" ht="78.75" customHeight="1" x14ac:dyDescent="0.25">
      <c r="A20" s="23"/>
      <c r="B20" s="19"/>
      <c r="C20" s="24"/>
      <c r="D20" s="26" t="s">
        <v>70</v>
      </c>
      <c r="E20" s="26" t="s">
        <v>71</v>
      </c>
      <c r="F20" s="19" t="s">
        <v>51</v>
      </c>
      <c r="G20" s="19">
        <v>100</v>
      </c>
      <c r="H20" s="19">
        <v>55</v>
      </c>
      <c r="I20" s="19">
        <f t="shared" si="0"/>
        <v>-45</v>
      </c>
      <c r="J20" s="19" t="s">
        <v>52</v>
      </c>
      <c r="K20" s="19" t="s">
        <v>52</v>
      </c>
      <c r="L20" s="19" t="s">
        <v>52</v>
      </c>
      <c r="M20" s="19" t="s">
        <v>52</v>
      </c>
      <c r="N20" s="19" t="s">
        <v>52</v>
      </c>
      <c r="O20" s="19" t="s">
        <v>52</v>
      </c>
      <c r="P20" s="19" t="s">
        <v>52</v>
      </c>
    </row>
    <row r="21" spans="1:16" ht="73.5" customHeight="1" x14ac:dyDescent="0.25">
      <c r="A21" s="23"/>
      <c r="B21" s="19"/>
      <c r="C21" s="24"/>
      <c r="D21" s="26" t="s">
        <v>72</v>
      </c>
      <c r="E21" s="26" t="s">
        <v>73</v>
      </c>
      <c r="F21" s="19" t="s">
        <v>51</v>
      </c>
      <c r="G21" s="19">
        <v>900</v>
      </c>
      <c r="H21" s="19">
        <v>1105</v>
      </c>
      <c r="I21" s="19">
        <f t="shared" si="0"/>
        <v>205</v>
      </c>
      <c r="J21" s="19" t="s">
        <v>52</v>
      </c>
      <c r="K21" s="19" t="s">
        <v>52</v>
      </c>
      <c r="L21" s="19" t="s">
        <v>52</v>
      </c>
      <c r="M21" s="19" t="s">
        <v>52</v>
      </c>
      <c r="N21" s="19" t="s">
        <v>52</v>
      </c>
      <c r="O21" s="19" t="s">
        <v>52</v>
      </c>
      <c r="P21" s="19" t="s">
        <v>52</v>
      </c>
    </row>
    <row r="22" spans="1:16" ht="93" customHeight="1" x14ac:dyDescent="0.25">
      <c r="A22" s="23"/>
      <c r="B22" s="19"/>
      <c r="C22" s="24"/>
      <c r="D22" s="26" t="s">
        <v>74</v>
      </c>
      <c r="E22" s="26" t="s">
        <v>75</v>
      </c>
      <c r="F22" s="19" t="s">
        <v>51</v>
      </c>
      <c r="G22" s="19">
        <v>2700</v>
      </c>
      <c r="H22" s="19">
        <v>1884</v>
      </c>
      <c r="I22" s="19">
        <f t="shared" si="0"/>
        <v>-816</v>
      </c>
      <c r="J22" s="19" t="s">
        <v>52</v>
      </c>
      <c r="K22" s="19" t="s">
        <v>52</v>
      </c>
      <c r="L22" s="19" t="s">
        <v>52</v>
      </c>
      <c r="M22" s="19" t="s">
        <v>52</v>
      </c>
      <c r="N22" s="19" t="s">
        <v>52</v>
      </c>
      <c r="O22" s="19" t="s">
        <v>52</v>
      </c>
      <c r="P22" s="19" t="s">
        <v>52</v>
      </c>
    </row>
    <row r="23" spans="1:16" ht="75.75" customHeight="1" x14ac:dyDescent="0.25">
      <c r="A23" s="23"/>
      <c r="B23" s="19"/>
      <c r="C23" s="24"/>
      <c r="D23" s="26" t="s">
        <v>76</v>
      </c>
      <c r="E23" s="26" t="s">
        <v>77</v>
      </c>
      <c r="F23" s="19" t="s">
        <v>51</v>
      </c>
      <c r="G23" s="19">
        <v>900</v>
      </c>
      <c r="H23" s="19">
        <v>1364</v>
      </c>
      <c r="I23" s="19">
        <f t="shared" si="0"/>
        <v>464</v>
      </c>
      <c r="J23" s="19" t="s">
        <v>52</v>
      </c>
      <c r="K23" s="19" t="s">
        <v>52</v>
      </c>
      <c r="L23" s="19" t="s">
        <v>52</v>
      </c>
      <c r="M23" s="19" t="s">
        <v>52</v>
      </c>
      <c r="N23" s="19" t="s">
        <v>52</v>
      </c>
      <c r="O23" s="19" t="s">
        <v>52</v>
      </c>
      <c r="P23" s="19" t="s">
        <v>52</v>
      </c>
    </row>
    <row r="24" spans="1:16" ht="113.25" customHeight="1" x14ac:dyDescent="0.25">
      <c r="A24" s="23"/>
      <c r="B24" s="19"/>
      <c r="C24" s="24"/>
      <c r="D24" s="26" t="s">
        <v>78</v>
      </c>
      <c r="E24" s="26" t="s">
        <v>79</v>
      </c>
      <c r="F24" s="19" t="s">
        <v>51</v>
      </c>
      <c r="G24" s="19">
        <v>200</v>
      </c>
      <c r="H24" s="19">
        <v>84</v>
      </c>
      <c r="I24" s="19">
        <f t="shared" si="0"/>
        <v>-116</v>
      </c>
      <c r="J24" s="19" t="s">
        <v>52</v>
      </c>
      <c r="K24" s="19" t="s">
        <v>52</v>
      </c>
      <c r="L24" s="19" t="s">
        <v>52</v>
      </c>
      <c r="M24" s="19" t="s">
        <v>52</v>
      </c>
      <c r="N24" s="19" t="s">
        <v>52</v>
      </c>
      <c r="O24" s="19" t="s">
        <v>52</v>
      </c>
      <c r="P24" s="19" t="s">
        <v>52</v>
      </c>
    </row>
    <row r="25" spans="1:16" ht="105.75" customHeight="1" x14ac:dyDescent="0.25">
      <c r="A25" s="23"/>
      <c r="B25" s="19"/>
      <c r="C25" s="24"/>
      <c r="D25" s="26" t="s">
        <v>80</v>
      </c>
      <c r="E25" s="26" t="s">
        <v>81</v>
      </c>
      <c r="F25" s="19" t="s">
        <v>51</v>
      </c>
      <c r="G25" s="19">
        <v>80</v>
      </c>
      <c r="H25" s="19">
        <v>51</v>
      </c>
      <c r="I25" s="19">
        <f t="shared" si="0"/>
        <v>-29</v>
      </c>
      <c r="J25" s="19" t="s">
        <v>52</v>
      </c>
      <c r="K25" s="19" t="s">
        <v>52</v>
      </c>
      <c r="L25" s="19" t="s">
        <v>52</v>
      </c>
      <c r="M25" s="19" t="s">
        <v>52</v>
      </c>
      <c r="N25" s="19" t="s">
        <v>52</v>
      </c>
      <c r="O25" s="19" t="s">
        <v>52</v>
      </c>
      <c r="P25" s="19" t="s">
        <v>52</v>
      </c>
    </row>
    <row r="26" spans="1:16" ht="109.5" customHeight="1" x14ac:dyDescent="0.25">
      <c r="A26" s="23"/>
      <c r="B26" s="19"/>
      <c r="C26" s="24"/>
      <c r="D26" s="26" t="s">
        <v>82</v>
      </c>
      <c r="E26" s="26" t="s">
        <v>83</v>
      </c>
      <c r="F26" s="19" t="s">
        <v>51</v>
      </c>
      <c r="G26" s="19">
        <v>8</v>
      </c>
      <c r="H26" s="19">
        <v>1</v>
      </c>
      <c r="I26" s="19">
        <f t="shared" si="0"/>
        <v>-7</v>
      </c>
      <c r="J26" s="19" t="s">
        <v>52</v>
      </c>
      <c r="K26" s="19" t="s">
        <v>52</v>
      </c>
      <c r="L26" s="19" t="s">
        <v>52</v>
      </c>
      <c r="M26" s="19" t="s">
        <v>52</v>
      </c>
      <c r="N26" s="19" t="s">
        <v>52</v>
      </c>
      <c r="O26" s="19" t="s">
        <v>52</v>
      </c>
      <c r="P26" s="19" t="s">
        <v>52</v>
      </c>
    </row>
    <row r="27" spans="1:16" ht="198.75" customHeight="1" x14ac:dyDescent="0.25">
      <c r="A27" s="23"/>
      <c r="B27" s="19"/>
      <c r="C27" s="24"/>
      <c r="D27" s="26" t="s">
        <v>84</v>
      </c>
      <c r="E27" s="26" t="s">
        <v>85</v>
      </c>
      <c r="F27" s="19" t="s">
        <v>51</v>
      </c>
      <c r="G27" s="19">
        <v>10</v>
      </c>
      <c r="H27" s="19">
        <v>0</v>
      </c>
      <c r="I27" s="19">
        <f t="shared" si="0"/>
        <v>-10</v>
      </c>
      <c r="J27" s="19" t="s">
        <v>52</v>
      </c>
      <c r="K27" s="19" t="s">
        <v>52</v>
      </c>
      <c r="L27" s="19" t="s">
        <v>52</v>
      </c>
      <c r="M27" s="19" t="s">
        <v>52</v>
      </c>
      <c r="N27" s="19" t="s">
        <v>52</v>
      </c>
      <c r="O27" s="19" t="s">
        <v>52</v>
      </c>
      <c r="P27" s="19" t="s">
        <v>52</v>
      </c>
    </row>
    <row r="28" spans="1:16" ht="166.5" customHeight="1" x14ac:dyDescent="0.25">
      <c r="A28" s="23"/>
      <c r="B28" s="19"/>
      <c r="C28" s="24"/>
      <c r="D28" s="28" t="s">
        <v>86</v>
      </c>
      <c r="E28" s="26" t="s">
        <v>87</v>
      </c>
      <c r="F28" s="19" t="s">
        <v>51</v>
      </c>
      <c r="G28" s="19">
        <v>15</v>
      </c>
      <c r="H28" s="19">
        <v>666</v>
      </c>
      <c r="I28" s="19">
        <f t="shared" si="0"/>
        <v>651</v>
      </c>
      <c r="J28" s="19" t="s">
        <v>52</v>
      </c>
      <c r="K28" s="19" t="s">
        <v>52</v>
      </c>
      <c r="L28" s="19" t="s">
        <v>52</v>
      </c>
      <c r="M28" s="19" t="s">
        <v>52</v>
      </c>
      <c r="N28" s="19" t="s">
        <v>52</v>
      </c>
      <c r="O28" s="19" t="s">
        <v>52</v>
      </c>
      <c r="P28" s="19" t="s">
        <v>52</v>
      </c>
    </row>
    <row r="29" spans="1:16" ht="355.5" customHeight="1" x14ac:dyDescent="0.25">
      <c r="A29" s="23"/>
      <c r="B29" s="19"/>
      <c r="C29" s="24"/>
      <c r="D29" s="26" t="s">
        <v>88</v>
      </c>
      <c r="E29" s="26" t="s">
        <v>89</v>
      </c>
      <c r="F29" s="19" t="s">
        <v>51</v>
      </c>
      <c r="G29" s="19">
        <v>200</v>
      </c>
      <c r="H29" s="19">
        <v>145</v>
      </c>
      <c r="I29" s="19">
        <f t="shared" si="0"/>
        <v>-55</v>
      </c>
      <c r="J29" s="19" t="s">
        <v>52</v>
      </c>
      <c r="K29" s="19" t="s">
        <v>52</v>
      </c>
      <c r="L29" s="19" t="s">
        <v>52</v>
      </c>
      <c r="M29" s="19" t="s">
        <v>52</v>
      </c>
      <c r="N29" s="19" t="s">
        <v>52</v>
      </c>
      <c r="O29" s="19" t="s">
        <v>52</v>
      </c>
      <c r="P29" s="19" t="s">
        <v>52</v>
      </c>
    </row>
    <row r="30" spans="1:16" ht="237" customHeight="1" x14ac:dyDescent="0.25">
      <c r="A30" s="23"/>
      <c r="B30" s="19"/>
      <c r="C30" s="24"/>
      <c r="D30" s="26" t="s">
        <v>90</v>
      </c>
      <c r="E30" s="26" t="s">
        <v>91</v>
      </c>
      <c r="F30" s="19" t="s">
        <v>51</v>
      </c>
      <c r="G30" s="19">
        <v>700</v>
      </c>
      <c r="H30" s="19">
        <v>717</v>
      </c>
      <c r="I30" s="19">
        <f t="shared" si="0"/>
        <v>17</v>
      </c>
      <c r="J30" s="19" t="s">
        <v>52</v>
      </c>
      <c r="K30" s="19" t="s">
        <v>52</v>
      </c>
      <c r="L30" s="19" t="s">
        <v>52</v>
      </c>
      <c r="M30" s="19" t="s">
        <v>52</v>
      </c>
      <c r="N30" s="19" t="s">
        <v>52</v>
      </c>
      <c r="O30" s="19" t="s">
        <v>52</v>
      </c>
      <c r="P30" s="19" t="s">
        <v>52</v>
      </c>
    </row>
    <row r="31" spans="1:16" ht="141" customHeight="1" x14ac:dyDescent="0.25">
      <c r="A31" s="23"/>
      <c r="B31" s="19"/>
      <c r="C31" s="24"/>
      <c r="D31" s="26" t="s">
        <v>92</v>
      </c>
      <c r="E31" s="26" t="s">
        <v>93</v>
      </c>
      <c r="F31" s="19" t="s">
        <v>51</v>
      </c>
      <c r="G31" s="19">
        <v>200</v>
      </c>
      <c r="H31" s="19">
        <v>200</v>
      </c>
      <c r="I31" s="19">
        <f t="shared" si="0"/>
        <v>0</v>
      </c>
      <c r="J31" s="19" t="s">
        <v>52</v>
      </c>
      <c r="K31" s="19" t="s">
        <v>52</v>
      </c>
      <c r="L31" s="19" t="s">
        <v>52</v>
      </c>
      <c r="M31" s="19" t="s">
        <v>52</v>
      </c>
      <c r="N31" s="19" t="s">
        <v>52</v>
      </c>
      <c r="O31" s="19" t="s">
        <v>52</v>
      </c>
      <c r="P31" s="19" t="s">
        <v>52</v>
      </c>
    </row>
    <row r="32" spans="1:16" ht="363" customHeight="1" x14ac:dyDescent="0.25">
      <c r="A32" s="23"/>
      <c r="B32" s="19"/>
      <c r="C32" s="24"/>
      <c r="D32" s="32" t="s">
        <v>94</v>
      </c>
      <c r="E32" s="28" t="s">
        <v>95</v>
      </c>
      <c r="F32" s="19" t="s">
        <v>51</v>
      </c>
      <c r="G32" s="19">
        <v>300</v>
      </c>
      <c r="H32" s="19">
        <v>612</v>
      </c>
      <c r="I32" s="19">
        <f t="shared" si="0"/>
        <v>312</v>
      </c>
      <c r="J32" s="19" t="s">
        <v>52</v>
      </c>
      <c r="K32" s="19" t="s">
        <v>52</v>
      </c>
      <c r="L32" s="19" t="s">
        <v>52</v>
      </c>
      <c r="M32" s="19" t="s">
        <v>52</v>
      </c>
      <c r="N32" s="19" t="s">
        <v>52</v>
      </c>
      <c r="O32" s="19" t="s">
        <v>52</v>
      </c>
      <c r="P32" s="19" t="s">
        <v>52</v>
      </c>
    </row>
    <row r="33" spans="1:16" ht="206.25" customHeight="1" x14ac:dyDescent="0.25">
      <c r="A33" s="23"/>
      <c r="B33" s="19"/>
      <c r="C33" s="24"/>
      <c r="D33" s="32" t="s">
        <v>96</v>
      </c>
      <c r="E33" s="28" t="s">
        <v>97</v>
      </c>
      <c r="F33" s="19" t="s">
        <v>51</v>
      </c>
      <c r="G33" s="19">
        <v>5</v>
      </c>
      <c r="H33" s="19">
        <v>185</v>
      </c>
      <c r="I33" s="19">
        <f t="shared" si="0"/>
        <v>180</v>
      </c>
      <c r="J33" s="19" t="s">
        <v>52</v>
      </c>
      <c r="K33" s="19" t="s">
        <v>52</v>
      </c>
      <c r="L33" s="19" t="s">
        <v>52</v>
      </c>
      <c r="M33" s="19" t="s">
        <v>52</v>
      </c>
      <c r="N33" s="19" t="s">
        <v>52</v>
      </c>
      <c r="O33" s="19" t="s">
        <v>52</v>
      </c>
      <c r="P33" s="19" t="s">
        <v>52</v>
      </c>
    </row>
    <row r="34" spans="1:16" ht="193.5" customHeight="1" x14ac:dyDescent="0.25">
      <c r="A34" s="23"/>
      <c r="B34" s="19"/>
      <c r="C34" s="24"/>
      <c r="D34" s="32" t="s">
        <v>98</v>
      </c>
      <c r="E34" s="28" t="s">
        <v>99</v>
      </c>
      <c r="F34" s="19" t="s">
        <v>51</v>
      </c>
      <c r="G34" s="19">
        <v>15</v>
      </c>
      <c r="H34" s="19">
        <v>9</v>
      </c>
      <c r="I34" s="19">
        <f t="shared" si="0"/>
        <v>-6</v>
      </c>
      <c r="J34" s="19" t="s">
        <v>52</v>
      </c>
      <c r="K34" s="19" t="s">
        <v>52</v>
      </c>
      <c r="L34" s="19" t="s">
        <v>52</v>
      </c>
      <c r="M34" s="19" t="s">
        <v>52</v>
      </c>
      <c r="N34" s="19" t="s">
        <v>52</v>
      </c>
      <c r="O34" s="19" t="s">
        <v>52</v>
      </c>
      <c r="P34" s="19" t="s">
        <v>52</v>
      </c>
    </row>
    <row r="35" spans="1:16" ht="267" customHeight="1" x14ac:dyDescent="0.25">
      <c r="A35" s="23"/>
      <c r="B35" s="19"/>
      <c r="C35" s="24"/>
      <c r="D35" s="32" t="s">
        <v>100</v>
      </c>
      <c r="E35" s="28" t="s">
        <v>101</v>
      </c>
      <c r="F35" s="19" t="s">
        <v>51</v>
      </c>
      <c r="G35" s="19">
        <v>550</v>
      </c>
      <c r="H35" s="19">
        <v>398</v>
      </c>
      <c r="I35" s="19">
        <f t="shared" si="0"/>
        <v>-152</v>
      </c>
      <c r="J35" s="19" t="s">
        <v>52</v>
      </c>
      <c r="K35" s="19" t="s">
        <v>52</v>
      </c>
      <c r="L35" s="19" t="s">
        <v>52</v>
      </c>
      <c r="M35" s="19" t="s">
        <v>52</v>
      </c>
      <c r="N35" s="19" t="s">
        <v>52</v>
      </c>
      <c r="O35" s="19" t="s">
        <v>52</v>
      </c>
      <c r="P35" s="19" t="s">
        <v>52</v>
      </c>
    </row>
    <row r="36" spans="1:16" ht="100.5" customHeight="1" x14ac:dyDescent="0.25">
      <c r="A36" s="23"/>
      <c r="B36" s="19"/>
      <c r="C36" s="24"/>
      <c r="D36" s="32" t="s">
        <v>102</v>
      </c>
      <c r="E36" s="28" t="s">
        <v>103</v>
      </c>
      <c r="F36" s="19" t="s">
        <v>51</v>
      </c>
      <c r="G36" s="19">
        <v>500</v>
      </c>
      <c r="H36" s="19">
        <v>34</v>
      </c>
      <c r="I36" s="19">
        <f t="shared" si="0"/>
        <v>-466</v>
      </c>
      <c r="J36" s="19" t="s">
        <v>52</v>
      </c>
      <c r="K36" s="19" t="s">
        <v>52</v>
      </c>
      <c r="L36" s="19" t="s">
        <v>52</v>
      </c>
      <c r="M36" s="19" t="s">
        <v>52</v>
      </c>
      <c r="N36" s="19" t="s">
        <v>52</v>
      </c>
      <c r="O36" s="19" t="s">
        <v>52</v>
      </c>
      <c r="P36" s="19" t="s">
        <v>52</v>
      </c>
    </row>
    <row r="37" spans="1:16" ht="15.75" x14ac:dyDescent="0.25">
      <c r="A37" s="33"/>
      <c r="B37" s="33"/>
      <c r="C37" s="33"/>
      <c r="D37" s="34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</sheetData>
  <mergeCells count="24">
    <mergeCell ref="D10:P10"/>
    <mergeCell ref="D15:P15"/>
    <mergeCell ref="D17:P17"/>
    <mergeCell ref="P3:P4"/>
    <mergeCell ref="D6:P6"/>
    <mergeCell ref="D7:P7"/>
    <mergeCell ref="D8:P8"/>
    <mergeCell ref="D9:P9"/>
    <mergeCell ref="A1:P1"/>
    <mergeCell ref="A2:C3"/>
    <mergeCell ref="D2:D4"/>
    <mergeCell ref="E2:E4"/>
    <mergeCell ref="F2:F4"/>
    <mergeCell ref="G2:I2"/>
    <mergeCell ref="J2:N2"/>
    <mergeCell ref="O2:P2"/>
    <mergeCell ref="G3:G4"/>
    <mergeCell ref="H3:H4"/>
    <mergeCell ref="I3:I4"/>
    <mergeCell ref="J3:J4"/>
    <mergeCell ref="K3:K4"/>
    <mergeCell ref="L3:M3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9" scale="70" firstPageNumber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15"/>
  <sheetViews>
    <sheetView tabSelected="1" zoomScale="55" workbookViewId="0">
      <pane ySplit="4" topLeftCell="A5" activePane="bottomLeft" state="frozen"/>
      <selection activeCell="AD32" sqref="AD32"/>
      <selection pane="bottomLeft" activeCell="T108" sqref="T108:U108"/>
    </sheetView>
  </sheetViews>
  <sheetFormatPr defaultRowHeight="15" x14ac:dyDescent="0.25"/>
  <cols>
    <col min="1" max="1" width="5.28515625" style="35" customWidth="1"/>
    <col min="2" max="2" width="6.7109375" style="35" customWidth="1"/>
    <col min="3" max="3" width="10.7109375" style="35" customWidth="1"/>
    <col min="4" max="4" width="21.28515625" style="35" customWidth="1"/>
    <col min="5" max="5" width="19.7109375" style="35" customWidth="1"/>
    <col min="6" max="6" width="16" style="35" customWidth="1"/>
    <col min="7" max="7" width="17.28515625" style="35" customWidth="1"/>
    <col min="8" max="8" width="17.5703125" style="35" customWidth="1"/>
    <col min="9" max="9" width="17.28515625" style="35" customWidth="1"/>
    <col min="10" max="10" width="13.28515625" style="35" customWidth="1"/>
    <col min="11" max="11" width="15.28515625" style="35" customWidth="1"/>
    <col min="12" max="12" width="13.28515625" style="35" customWidth="1"/>
    <col min="13" max="13" width="17.28515625" style="35" customWidth="1"/>
    <col min="14" max="14" width="28.5703125" style="35" customWidth="1"/>
    <col min="15" max="15" width="9.140625" style="35"/>
    <col min="16" max="17" width="9.28515625" style="35" customWidth="1"/>
    <col min="18" max="18" width="12.140625" style="35" customWidth="1"/>
    <col min="19" max="19" width="12.42578125" style="35" customWidth="1"/>
    <col min="20" max="20" width="11.7109375" style="35" customWidth="1"/>
    <col min="21" max="21" width="12.140625" style="35" customWidth="1"/>
    <col min="22" max="22" width="18.28515625" style="35" customWidth="1"/>
    <col min="23" max="23" width="50.42578125" style="18" customWidth="1"/>
    <col min="24" max="24" width="9.5703125" style="35" customWidth="1"/>
    <col min="25" max="16384" width="9.140625" style="35"/>
  </cols>
  <sheetData>
    <row r="1" spans="1:24" ht="35.25" customHeight="1" x14ac:dyDescent="0.25">
      <c r="A1" s="203" t="s">
        <v>104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36"/>
    </row>
    <row r="2" spans="1:24" ht="73.5" customHeight="1" x14ac:dyDescent="0.25">
      <c r="A2" s="204" t="s">
        <v>105</v>
      </c>
      <c r="B2" s="205"/>
      <c r="C2" s="205"/>
      <c r="D2" s="206" t="s">
        <v>106</v>
      </c>
      <c r="E2" s="204" t="s">
        <v>107</v>
      </c>
      <c r="F2" s="204" t="s">
        <v>108</v>
      </c>
      <c r="G2" s="204" t="s">
        <v>109</v>
      </c>
      <c r="H2" s="204"/>
      <c r="I2" s="204"/>
      <c r="J2" s="204"/>
      <c r="K2" s="205"/>
      <c r="L2" s="204" t="s">
        <v>110</v>
      </c>
      <c r="M2" s="204" t="s">
        <v>111</v>
      </c>
      <c r="N2" s="208" t="s">
        <v>112</v>
      </c>
      <c r="O2" s="205"/>
      <c r="P2" s="205"/>
      <c r="Q2" s="205"/>
      <c r="R2" s="205"/>
      <c r="S2" s="205"/>
      <c r="T2" s="205"/>
      <c r="U2" s="205"/>
      <c r="V2" s="209" t="s">
        <v>113</v>
      </c>
      <c r="W2" s="210"/>
    </row>
    <row r="3" spans="1:24" ht="87" customHeight="1" x14ac:dyDescent="0.25">
      <c r="A3" s="204" t="s">
        <v>34</v>
      </c>
      <c r="B3" s="211" t="s">
        <v>35</v>
      </c>
      <c r="C3" s="204" t="s">
        <v>36</v>
      </c>
      <c r="D3" s="207"/>
      <c r="E3" s="205"/>
      <c r="F3" s="205"/>
      <c r="G3" s="204" t="s">
        <v>114</v>
      </c>
      <c r="H3" s="204" t="s">
        <v>30</v>
      </c>
      <c r="I3" s="204"/>
      <c r="J3" s="204" t="s">
        <v>31</v>
      </c>
      <c r="K3" s="204" t="s">
        <v>115</v>
      </c>
      <c r="L3" s="204"/>
      <c r="M3" s="204"/>
      <c r="N3" s="208" t="s">
        <v>116</v>
      </c>
      <c r="O3" s="204" t="s">
        <v>117</v>
      </c>
      <c r="P3" s="204" t="s">
        <v>118</v>
      </c>
      <c r="Q3" s="204" t="s">
        <v>119</v>
      </c>
      <c r="R3" s="208" t="s">
        <v>120</v>
      </c>
      <c r="S3" s="208"/>
      <c r="T3" s="208" t="s">
        <v>121</v>
      </c>
      <c r="U3" s="208"/>
      <c r="V3" s="37"/>
      <c r="W3" s="39"/>
    </row>
    <row r="4" spans="1:24" ht="86.25" customHeight="1" x14ac:dyDescent="0.25">
      <c r="A4" s="204"/>
      <c r="B4" s="211"/>
      <c r="C4" s="204"/>
      <c r="D4" s="207"/>
      <c r="E4" s="205"/>
      <c r="F4" s="205"/>
      <c r="G4" s="204"/>
      <c r="H4" s="37" t="s">
        <v>37</v>
      </c>
      <c r="I4" s="37" t="s">
        <v>38</v>
      </c>
      <c r="J4" s="204"/>
      <c r="K4" s="204"/>
      <c r="L4" s="204"/>
      <c r="M4" s="204"/>
      <c r="N4" s="208"/>
      <c r="O4" s="204"/>
      <c r="P4" s="204"/>
      <c r="Q4" s="204"/>
      <c r="R4" s="37" t="s">
        <v>122</v>
      </c>
      <c r="S4" s="37" t="s">
        <v>123</v>
      </c>
      <c r="T4" s="39" t="s">
        <v>122</v>
      </c>
      <c r="U4" s="39" t="s">
        <v>123</v>
      </c>
      <c r="V4" s="37"/>
      <c r="W4" s="39"/>
    </row>
    <row r="5" spans="1:24" ht="15.75" x14ac:dyDescent="0.25">
      <c r="A5" s="37">
        <v>1</v>
      </c>
      <c r="B5" s="38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37">
        <v>12</v>
      </c>
      <c r="M5" s="37">
        <v>13</v>
      </c>
      <c r="N5" s="37">
        <v>14</v>
      </c>
      <c r="O5" s="37">
        <v>15</v>
      </c>
      <c r="P5" s="37">
        <v>16</v>
      </c>
      <c r="Q5" s="37">
        <v>17</v>
      </c>
      <c r="R5" s="37">
        <v>18</v>
      </c>
      <c r="S5" s="37">
        <v>19</v>
      </c>
      <c r="T5" s="37">
        <v>20</v>
      </c>
      <c r="U5" s="37">
        <v>21</v>
      </c>
      <c r="V5" s="37">
        <v>22</v>
      </c>
      <c r="W5" s="39"/>
    </row>
    <row r="6" spans="1:24" ht="136.5" customHeight="1" x14ac:dyDescent="0.25">
      <c r="A6" s="40"/>
      <c r="B6" s="41"/>
      <c r="C6" s="40"/>
      <c r="D6" s="212" t="s">
        <v>124</v>
      </c>
      <c r="E6" s="212"/>
      <c r="F6" s="212"/>
      <c r="G6" s="212"/>
      <c r="H6" s="212"/>
      <c r="I6" s="212"/>
      <c r="J6" s="212"/>
      <c r="K6" s="212"/>
      <c r="L6" s="212"/>
      <c r="M6" s="212"/>
      <c r="N6" s="42" t="s">
        <v>125</v>
      </c>
      <c r="O6" s="43" t="s">
        <v>51</v>
      </c>
      <c r="P6" s="44">
        <v>0</v>
      </c>
      <c r="Q6" s="45">
        <v>0</v>
      </c>
      <c r="R6" s="46" t="s">
        <v>52</v>
      </c>
      <c r="S6" s="47" t="s">
        <v>52</v>
      </c>
      <c r="T6" s="47" t="s">
        <v>52</v>
      </c>
      <c r="U6" s="47" t="s">
        <v>52</v>
      </c>
      <c r="V6" s="48" t="s">
        <v>126</v>
      </c>
      <c r="W6" s="49"/>
    </row>
    <row r="7" spans="1:24" ht="82.5" customHeight="1" x14ac:dyDescent="0.25">
      <c r="A7" s="40"/>
      <c r="B7" s="41"/>
      <c r="C7" s="40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50" t="s">
        <v>127</v>
      </c>
      <c r="O7" s="43" t="s">
        <v>51</v>
      </c>
      <c r="P7" s="44">
        <v>1</v>
      </c>
      <c r="Q7" s="51">
        <v>1</v>
      </c>
      <c r="R7" s="46">
        <f t="shared" ref="R7:R13" si="0">IF((Q7/P7)&lt;1,Q7/P7,1)</f>
        <v>1</v>
      </c>
      <c r="S7" s="47" t="s">
        <v>52</v>
      </c>
      <c r="T7" s="52" t="s">
        <v>52</v>
      </c>
      <c r="U7" s="52" t="s">
        <v>52</v>
      </c>
      <c r="V7" s="53" t="str">
        <f t="shared" ref="V7:V9" si="1">IF(R7&gt;=1,"Выполнено.",IF(R7&lt;1,"Не выполнено.",""))</f>
        <v>Выполнено.</v>
      </c>
      <c r="W7" s="54"/>
    </row>
    <row r="8" spans="1:24" ht="48.75" customHeight="1" x14ac:dyDescent="0.25">
      <c r="A8" s="40"/>
      <c r="B8" s="41"/>
      <c r="C8" s="40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50" t="s">
        <v>128</v>
      </c>
      <c r="O8" s="43" t="s">
        <v>51</v>
      </c>
      <c r="P8" s="55">
        <v>1</v>
      </c>
      <c r="Q8" s="56">
        <v>1</v>
      </c>
      <c r="R8" s="46">
        <f t="shared" si="0"/>
        <v>1</v>
      </c>
      <c r="S8" s="47" t="s">
        <v>52</v>
      </c>
      <c r="T8" s="57" t="s">
        <v>52</v>
      </c>
      <c r="U8" s="57" t="s">
        <v>52</v>
      </c>
      <c r="V8" s="53" t="str">
        <f t="shared" si="1"/>
        <v>Выполнено.</v>
      </c>
      <c r="W8" s="54"/>
    </row>
    <row r="9" spans="1:24" ht="67.5" customHeight="1" x14ac:dyDescent="0.25">
      <c r="A9" s="40"/>
      <c r="B9" s="41"/>
      <c r="C9" s="40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50" t="s">
        <v>129</v>
      </c>
      <c r="O9" s="43" t="s">
        <v>51</v>
      </c>
      <c r="P9" s="44">
        <v>1</v>
      </c>
      <c r="Q9" s="56">
        <v>0</v>
      </c>
      <c r="R9" s="46">
        <f t="shared" si="0"/>
        <v>0</v>
      </c>
      <c r="S9" s="47" t="s">
        <v>52</v>
      </c>
      <c r="T9" s="47" t="s">
        <v>52</v>
      </c>
      <c r="U9" s="47" t="s">
        <v>52</v>
      </c>
      <c r="V9" s="53" t="str">
        <f t="shared" si="1"/>
        <v>Не выполнено.</v>
      </c>
      <c r="W9" s="58" t="s">
        <v>130</v>
      </c>
    </row>
    <row r="10" spans="1:24" ht="74.25" customHeight="1" x14ac:dyDescent="0.25">
      <c r="A10" s="40"/>
      <c r="B10" s="41"/>
      <c r="C10" s="40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50" t="s">
        <v>131</v>
      </c>
      <c r="O10" s="43" t="s">
        <v>132</v>
      </c>
      <c r="P10" s="59">
        <v>0.37</v>
      </c>
      <c r="Q10" s="56">
        <v>0.24</v>
      </c>
      <c r="R10" s="46">
        <f t="shared" si="0"/>
        <v>0.64864864864864868</v>
      </c>
      <c r="S10" s="47" t="s">
        <v>52</v>
      </c>
      <c r="T10" s="47" t="s">
        <v>52</v>
      </c>
      <c r="U10" s="47" t="s">
        <v>52</v>
      </c>
      <c r="V10" s="53" t="str">
        <f t="shared" ref="V10:V14" si="2">IF(R10&gt;=1,"Выполнено.",IF(R10&lt;1,"Не выполнено.",""))</f>
        <v>Не выполнено.</v>
      </c>
      <c r="W10" s="58" t="s">
        <v>133</v>
      </c>
    </row>
    <row r="11" spans="1:24" ht="104.25" customHeight="1" x14ac:dyDescent="0.25">
      <c r="A11" s="40"/>
      <c r="B11" s="41"/>
      <c r="C11" s="40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50" t="s">
        <v>134</v>
      </c>
      <c r="O11" s="43" t="s">
        <v>51</v>
      </c>
      <c r="P11" s="44">
        <v>3</v>
      </c>
      <c r="Q11" s="51">
        <v>2</v>
      </c>
      <c r="R11" s="46">
        <f t="shared" si="0"/>
        <v>0.66666666666666663</v>
      </c>
      <c r="S11" s="47" t="s">
        <v>52</v>
      </c>
      <c r="T11" s="47" t="s">
        <v>52</v>
      </c>
      <c r="U11" s="47" t="s">
        <v>52</v>
      </c>
      <c r="V11" s="53" t="str">
        <f t="shared" si="2"/>
        <v>Не выполнено.</v>
      </c>
      <c r="W11" s="60" t="s">
        <v>135</v>
      </c>
    </row>
    <row r="12" spans="1:24" ht="77.25" customHeight="1" x14ac:dyDescent="0.25">
      <c r="A12" s="40"/>
      <c r="B12" s="41"/>
      <c r="C12" s="40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42" t="s">
        <v>136</v>
      </c>
      <c r="O12" s="43" t="s">
        <v>51</v>
      </c>
      <c r="P12" s="44">
        <v>0</v>
      </c>
      <c r="Q12" s="51">
        <v>0</v>
      </c>
      <c r="R12" s="47" t="s">
        <v>52</v>
      </c>
      <c r="S12" s="47" t="s">
        <v>52</v>
      </c>
      <c r="T12" s="47" t="s">
        <v>52</v>
      </c>
      <c r="U12" s="47" t="s">
        <v>52</v>
      </c>
      <c r="V12" s="48" t="s">
        <v>126</v>
      </c>
      <c r="W12" s="49"/>
    </row>
    <row r="13" spans="1:24" ht="78.75" customHeight="1" x14ac:dyDescent="0.25">
      <c r="A13" s="40"/>
      <c r="B13" s="41"/>
      <c r="C13" s="40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42" t="s">
        <v>137</v>
      </c>
      <c r="O13" s="61" t="s">
        <v>138</v>
      </c>
      <c r="P13" s="62">
        <v>26.11</v>
      </c>
      <c r="Q13" s="63">
        <v>25.96</v>
      </c>
      <c r="R13" s="46">
        <f t="shared" si="0"/>
        <v>0.99425507468402918</v>
      </c>
      <c r="S13" s="47" t="s">
        <v>52</v>
      </c>
      <c r="T13" s="47" t="s">
        <v>52</v>
      </c>
      <c r="U13" s="47" t="s">
        <v>52</v>
      </c>
      <c r="V13" s="53" t="str">
        <f t="shared" si="2"/>
        <v>Не выполнено.</v>
      </c>
      <c r="W13" s="60" t="s">
        <v>139</v>
      </c>
    </row>
    <row r="14" spans="1:24" ht="168.75" customHeight="1" x14ac:dyDescent="0.25">
      <c r="A14" s="40"/>
      <c r="B14" s="41"/>
      <c r="C14" s="40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64" t="s">
        <v>140</v>
      </c>
      <c r="O14" s="61" t="s">
        <v>63</v>
      </c>
      <c r="P14" s="59">
        <v>91.06</v>
      </c>
      <c r="Q14" s="63">
        <v>88.98</v>
      </c>
      <c r="R14" s="46">
        <f>IF((Q14/P14)&lt;1,Q14/P14,1)</f>
        <v>0.97715791785635842</v>
      </c>
      <c r="S14" s="47" t="s">
        <v>52</v>
      </c>
      <c r="T14" s="47" t="s">
        <v>52</v>
      </c>
      <c r="U14" s="47" t="s">
        <v>52</v>
      </c>
      <c r="V14" s="53" t="str">
        <f t="shared" si="2"/>
        <v>Не выполнено.</v>
      </c>
      <c r="W14" s="60" t="s">
        <v>141</v>
      </c>
      <c r="X14" s="65"/>
    </row>
    <row r="15" spans="1:24" ht="172.5" customHeight="1" x14ac:dyDescent="0.25">
      <c r="A15" s="40"/>
      <c r="B15" s="41"/>
      <c r="C15" s="40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64" t="s">
        <v>142</v>
      </c>
      <c r="O15" s="61" t="s">
        <v>63</v>
      </c>
      <c r="P15" s="59">
        <v>31.34</v>
      </c>
      <c r="Q15" s="63">
        <v>34.619999999999997</v>
      </c>
      <c r="R15" s="47" t="s">
        <v>52</v>
      </c>
      <c r="S15" s="46">
        <f>IF((P15/Q15)&lt;1,P15/Q15,1)</f>
        <v>0.90525707683419998</v>
      </c>
      <c r="T15" s="47" t="s">
        <v>52</v>
      </c>
      <c r="U15" s="47" t="s">
        <v>52</v>
      </c>
      <c r="V15" s="66" t="str">
        <f>IF(S15&gt;=1,"Выполнено.",IF(S15&lt;1,"Не выполнено.",""))</f>
        <v>Не выполнено.</v>
      </c>
      <c r="W15" s="67" t="s">
        <v>143</v>
      </c>
      <c r="X15" s="65"/>
    </row>
    <row r="16" spans="1:24" ht="131.25" customHeight="1" x14ac:dyDescent="0.25">
      <c r="A16" s="68"/>
      <c r="B16" s="69"/>
      <c r="C16" s="70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42" t="s">
        <v>144</v>
      </c>
      <c r="O16" s="61" t="s">
        <v>63</v>
      </c>
      <c r="P16" s="71">
        <v>54.04</v>
      </c>
      <c r="Q16" s="72">
        <v>42.61</v>
      </c>
      <c r="R16" s="46">
        <f t="shared" ref="R16:R17" si="3">IF((Q16/P16)&lt;1,Q16/P16,1)</f>
        <v>0.78849000740192454</v>
      </c>
      <c r="S16" s="47" t="s">
        <v>52</v>
      </c>
      <c r="T16" s="47" t="s">
        <v>52</v>
      </c>
      <c r="U16" s="47" t="s">
        <v>52</v>
      </c>
      <c r="V16" s="53" t="str">
        <f t="shared" ref="V16:V18" si="4">IF(R16&gt;=1,"Выполнено.",IF(R16&lt;1,"Не выполнено.",""))</f>
        <v>Не выполнено.</v>
      </c>
      <c r="W16" s="67" t="s">
        <v>145</v>
      </c>
    </row>
    <row r="17" spans="1:23" ht="86.25" customHeight="1" x14ac:dyDescent="0.25">
      <c r="A17" s="73"/>
      <c r="B17" s="73"/>
      <c r="C17" s="73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42" t="s">
        <v>146</v>
      </c>
      <c r="O17" s="61" t="s">
        <v>63</v>
      </c>
      <c r="P17" s="71">
        <v>140</v>
      </c>
      <c r="Q17" s="74">
        <v>133.69999999999999</v>
      </c>
      <c r="R17" s="46">
        <f t="shared" si="3"/>
        <v>0.95499999999999996</v>
      </c>
      <c r="S17" s="47" t="s">
        <v>52</v>
      </c>
      <c r="T17" s="52" t="s">
        <v>52</v>
      </c>
      <c r="U17" s="52" t="s">
        <v>52</v>
      </c>
      <c r="V17" s="53" t="str">
        <f t="shared" si="4"/>
        <v>Не выполнено.</v>
      </c>
      <c r="W17" s="60" t="s">
        <v>147</v>
      </c>
    </row>
    <row r="18" spans="1:23" ht="85.5" customHeight="1" x14ac:dyDescent="0.25">
      <c r="A18" s="213"/>
      <c r="B18" s="215"/>
      <c r="C18" s="213"/>
      <c r="D18" s="217" t="s">
        <v>148</v>
      </c>
      <c r="E18" s="218"/>
      <c r="F18" s="218"/>
      <c r="G18" s="218"/>
      <c r="H18" s="218"/>
      <c r="I18" s="218"/>
      <c r="J18" s="218"/>
      <c r="K18" s="218"/>
      <c r="L18" s="218"/>
      <c r="M18" s="219"/>
      <c r="N18" s="223" t="s">
        <v>149</v>
      </c>
      <c r="O18" s="225" t="s">
        <v>63</v>
      </c>
      <c r="P18" s="75">
        <v>64</v>
      </c>
      <c r="Q18" s="74">
        <v>64</v>
      </c>
      <c r="R18" s="227">
        <f>IF((Q19/P19)&gt;0,IF((Q19/P19)&lt;1,Q19/P19,1),0)</f>
        <v>1</v>
      </c>
      <c r="S18" s="229" t="s">
        <v>52</v>
      </c>
      <c r="T18" s="229" t="s">
        <v>52</v>
      </c>
      <c r="U18" s="229" t="s">
        <v>52</v>
      </c>
      <c r="V18" s="231" t="str">
        <f t="shared" si="4"/>
        <v>Выполнено.</v>
      </c>
      <c r="W18" s="54"/>
    </row>
    <row r="19" spans="1:23" ht="67.5" customHeight="1" x14ac:dyDescent="0.25">
      <c r="A19" s="214"/>
      <c r="B19" s="216"/>
      <c r="C19" s="214"/>
      <c r="D19" s="220"/>
      <c r="E19" s="221"/>
      <c r="F19" s="221"/>
      <c r="G19" s="221"/>
      <c r="H19" s="221"/>
      <c r="I19" s="221"/>
      <c r="J19" s="221"/>
      <c r="K19" s="221"/>
      <c r="L19" s="221"/>
      <c r="M19" s="222"/>
      <c r="N19" s="224"/>
      <c r="O19" s="226"/>
      <c r="P19" s="75">
        <f>P18-61</f>
        <v>3</v>
      </c>
      <c r="Q19" s="75">
        <f>Q18-58</f>
        <v>6</v>
      </c>
      <c r="R19" s="228"/>
      <c r="S19" s="230"/>
      <c r="T19" s="230"/>
      <c r="U19" s="230"/>
      <c r="V19" s="231"/>
      <c r="W19" s="54"/>
    </row>
    <row r="20" spans="1:23" ht="15.75" x14ac:dyDescent="0.25">
      <c r="A20" s="76" t="s">
        <v>39</v>
      </c>
      <c r="B20" s="77">
        <v>0</v>
      </c>
      <c r="C20" s="76" t="s">
        <v>41</v>
      </c>
      <c r="D20" s="78" t="s">
        <v>150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</row>
    <row r="21" spans="1:23" ht="78.75" x14ac:dyDescent="0.25">
      <c r="A21" s="232" t="s">
        <v>39</v>
      </c>
      <c r="B21" s="233">
        <v>0</v>
      </c>
      <c r="C21" s="234" t="s">
        <v>151</v>
      </c>
      <c r="D21" s="83" t="s">
        <v>152</v>
      </c>
      <c r="E21" s="235" t="s">
        <v>153</v>
      </c>
      <c r="F21" s="235" t="s">
        <v>154</v>
      </c>
      <c r="G21" s="236">
        <v>11397</v>
      </c>
      <c r="H21" s="238">
        <v>5705.4499400000004</v>
      </c>
      <c r="I21" s="239">
        <v>0</v>
      </c>
      <c r="J21" s="239">
        <v>0</v>
      </c>
      <c r="K21" s="241">
        <f>H21:H28-I21:I28+J21:J28</f>
        <v>5705.4499400000004</v>
      </c>
      <c r="L21" s="243">
        <v>0</v>
      </c>
      <c r="M21" s="245">
        <f>IF((K21/(G21-L21))&lt;1,(K21/(G21-L21)),1)</f>
        <v>0.500609804334474</v>
      </c>
      <c r="N21" s="88"/>
      <c r="O21" s="89"/>
      <c r="P21" s="90"/>
      <c r="Q21" s="90"/>
      <c r="R21" s="87"/>
      <c r="S21" s="87"/>
      <c r="T21" s="87"/>
      <c r="U21" s="87"/>
      <c r="V21" s="91"/>
      <c r="W21" s="60"/>
    </row>
    <row r="22" spans="1:23" ht="213.75" customHeight="1" x14ac:dyDescent="0.25">
      <c r="A22" s="232"/>
      <c r="B22" s="233"/>
      <c r="C22" s="234"/>
      <c r="D22" s="92" t="s">
        <v>155</v>
      </c>
      <c r="E22" s="233"/>
      <c r="F22" s="233"/>
      <c r="G22" s="237"/>
      <c r="H22" s="238"/>
      <c r="I22" s="239"/>
      <c r="J22" s="239"/>
      <c r="K22" s="242"/>
      <c r="L22" s="244"/>
      <c r="M22" s="246"/>
      <c r="N22" s="97" t="s">
        <v>156</v>
      </c>
      <c r="O22" s="98" t="s">
        <v>157</v>
      </c>
      <c r="P22" s="99" t="s">
        <v>158</v>
      </c>
      <c r="Q22" s="100">
        <v>0</v>
      </c>
      <c r="R22" s="101" t="s">
        <v>52</v>
      </c>
      <c r="S22" s="101" t="s">
        <v>52</v>
      </c>
      <c r="T22" s="102">
        <f t="shared" ref="T22:T80" si="5">IF((Q22/P22)&lt;1,Q22/P22,1)</f>
        <v>0</v>
      </c>
      <c r="U22" s="96" t="s">
        <v>52</v>
      </c>
      <c r="V22" s="66" t="str">
        <f t="shared" ref="V22:V34" si="6">IF(T22&gt;=1,"Выполнено.",IF(T22&lt;1,"Не выполнено.",""))</f>
        <v>Не выполнено.</v>
      </c>
      <c r="W22" s="103" t="s">
        <v>159</v>
      </c>
    </row>
    <row r="23" spans="1:23" ht="213.75" customHeight="1" x14ac:dyDescent="0.25">
      <c r="A23" s="232"/>
      <c r="B23" s="233"/>
      <c r="C23" s="234"/>
      <c r="D23" s="92" t="s">
        <v>160</v>
      </c>
      <c r="E23" s="233"/>
      <c r="F23" s="233"/>
      <c r="G23" s="237"/>
      <c r="H23" s="238"/>
      <c r="I23" s="239"/>
      <c r="J23" s="239"/>
      <c r="K23" s="242"/>
      <c r="L23" s="244"/>
      <c r="M23" s="246"/>
      <c r="N23" s="97" t="s">
        <v>161</v>
      </c>
      <c r="O23" s="98" t="s">
        <v>157</v>
      </c>
      <c r="P23" s="104">
        <v>1</v>
      </c>
      <c r="Q23" s="105">
        <v>0</v>
      </c>
      <c r="R23" s="101" t="s">
        <v>52</v>
      </c>
      <c r="S23" s="101" t="s">
        <v>52</v>
      </c>
      <c r="T23" s="106">
        <f t="shared" si="5"/>
        <v>0</v>
      </c>
      <c r="U23" s="96" t="s">
        <v>52</v>
      </c>
      <c r="V23" s="66" t="str">
        <f t="shared" si="6"/>
        <v>Не выполнено.</v>
      </c>
      <c r="W23" s="103" t="s">
        <v>159</v>
      </c>
    </row>
    <row r="24" spans="1:23" ht="219" customHeight="1" x14ac:dyDescent="0.25">
      <c r="A24" s="232"/>
      <c r="B24" s="233"/>
      <c r="C24" s="234"/>
      <c r="D24" s="92" t="s">
        <v>162</v>
      </c>
      <c r="E24" s="233"/>
      <c r="F24" s="233"/>
      <c r="G24" s="237"/>
      <c r="H24" s="238"/>
      <c r="I24" s="239"/>
      <c r="J24" s="239"/>
      <c r="K24" s="242"/>
      <c r="L24" s="244"/>
      <c r="M24" s="246"/>
      <c r="N24" s="97" t="s">
        <v>163</v>
      </c>
      <c r="O24" s="98" t="s">
        <v>157</v>
      </c>
      <c r="P24" s="104">
        <v>1</v>
      </c>
      <c r="Q24" s="107">
        <v>0</v>
      </c>
      <c r="R24" s="101" t="s">
        <v>52</v>
      </c>
      <c r="S24" s="101" t="s">
        <v>52</v>
      </c>
      <c r="T24" s="106">
        <f t="shared" si="5"/>
        <v>0</v>
      </c>
      <c r="U24" s="96" t="s">
        <v>52</v>
      </c>
      <c r="V24" s="66" t="str">
        <f t="shared" si="6"/>
        <v>Не выполнено.</v>
      </c>
      <c r="W24" s="103" t="s">
        <v>159</v>
      </c>
    </row>
    <row r="25" spans="1:23" ht="172.5" customHeight="1" x14ac:dyDescent="0.25">
      <c r="A25" s="232"/>
      <c r="B25" s="233"/>
      <c r="C25" s="234"/>
      <c r="D25" s="108" t="s">
        <v>164</v>
      </c>
      <c r="E25" s="233"/>
      <c r="F25" s="233"/>
      <c r="G25" s="237"/>
      <c r="H25" s="238"/>
      <c r="I25" s="239"/>
      <c r="J25" s="239"/>
      <c r="K25" s="242"/>
      <c r="L25" s="244"/>
      <c r="M25" s="246"/>
      <c r="N25" s="97" t="s">
        <v>165</v>
      </c>
      <c r="O25" s="98" t="s">
        <v>157</v>
      </c>
      <c r="P25" s="104" t="s">
        <v>166</v>
      </c>
      <c r="Q25" s="105" t="s">
        <v>166</v>
      </c>
      <c r="R25" s="101" t="s">
        <v>52</v>
      </c>
      <c r="S25" s="101" t="s">
        <v>52</v>
      </c>
      <c r="T25" s="106" t="s">
        <v>52</v>
      </c>
      <c r="U25" s="96" t="s">
        <v>52</v>
      </c>
      <c r="V25" s="48" t="s">
        <v>126</v>
      </c>
      <c r="W25" s="49"/>
    </row>
    <row r="26" spans="1:23" ht="81.75" customHeight="1" x14ac:dyDescent="0.25">
      <c r="A26" s="232"/>
      <c r="B26" s="233"/>
      <c r="C26" s="234"/>
      <c r="D26" s="108" t="s">
        <v>167</v>
      </c>
      <c r="E26" s="92" t="s">
        <v>168</v>
      </c>
      <c r="F26" s="233"/>
      <c r="G26" s="237"/>
      <c r="H26" s="238"/>
      <c r="I26" s="239"/>
      <c r="J26" s="239"/>
      <c r="K26" s="242"/>
      <c r="L26" s="244"/>
      <c r="M26" s="246"/>
      <c r="N26" s="109" t="s">
        <v>169</v>
      </c>
      <c r="O26" s="98" t="s">
        <v>157</v>
      </c>
      <c r="P26" s="104">
        <v>0</v>
      </c>
      <c r="Q26" s="107">
        <v>0</v>
      </c>
      <c r="R26" s="101" t="s">
        <v>52</v>
      </c>
      <c r="S26" s="101" t="s">
        <v>52</v>
      </c>
      <c r="T26" s="106" t="s">
        <v>52</v>
      </c>
      <c r="U26" s="96" t="s">
        <v>52</v>
      </c>
      <c r="V26" s="48" t="s">
        <v>126</v>
      </c>
      <c r="W26" s="49"/>
    </row>
    <row r="27" spans="1:23" ht="82.5" customHeight="1" x14ac:dyDescent="0.25">
      <c r="A27" s="232"/>
      <c r="B27" s="233"/>
      <c r="C27" s="234"/>
      <c r="D27" s="108" t="s">
        <v>170</v>
      </c>
      <c r="E27" s="92" t="s">
        <v>171</v>
      </c>
      <c r="F27" s="233"/>
      <c r="G27" s="237"/>
      <c r="H27" s="238"/>
      <c r="I27" s="239"/>
      <c r="J27" s="239"/>
      <c r="K27" s="242"/>
      <c r="L27" s="244"/>
      <c r="M27" s="246"/>
      <c r="N27" s="109" t="s">
        <v>172</v>
      </c>
      <c r="O27" s="98" t="s">
        <v>157</v>
      </c>
      <c r="P27" s="104">
        <v>0</v>
      </c>
      <c r="Q27" s="107">
        <v>0</v>
      </c>
      <c r="R27" s="101" t="s">
        <v>52</v>
      </c>
      <c r="S27" s="101" t="s">
        <v>52</v>
      </c>
      <c r="T27" s="106" t="s">
        <v>52</v>
      </c>
      <c r="U27" s="96" t="s">
        <v>52</v>
      </c>
      <c r="V27" s="48" t="s">
        <v>126</v>
      </c>
      <c r="W27" s="49"/>
    </row>
    <row r="28" spans="1:23" ht="78.75" x14ac:dyDescent="0.25">
      <c r="A28" s="232"/>
      <c r="B28" s="233"/>
      <c r="C28" s="234"/>
      <c r="D28" s="108" t="s">
        <v>173</v>
      </c>
      <c r="E28" s="92" t="s">
        <v>174</v>
      </c>
      <c r="F28" s="233"/>
      <c r="G28" s="237"/>
      <c r="H28" s="236"/>
      <c r="I28" s="240"/>
      <c r="J28" s="240"/>
      <c r="K28" s="242"/>
      <c r="L28" s="244"/>
      <c r="M28" s="246"/>
      <c r="N28" s="109" t="s">
        <v>175</v>
      </c>
      <c r="O28" s="98" t="s">
        <v>157</v>
      </c>
      <c r="P28" s="104">
        <v>0</v>
      </c>
      <c r="Q28" s="107">
        <v>0</v>
      </c>
      <c r="R28" s="101" t="s">
        <v>52</v>
      </c>
      <c r="S28" s="101" t="s">
        <v>52</v>
      </c>
      <c r="T28" s="106" t="s">
        <v>52</v>
      </c>
      <c r="U28" s="96" t="s">
        <v>52</v>
      </c>
      <c r="V28" s="48" t="s">
        <v>126</v>
      </c>
      <c r="W28" s="49"/>
    </row>
    <row r="29" spans="1:23" ht="49.5" customHeight="1" x14ac:dyDescent="0.25">
      <c r="A29" s="232" t="s">
        <v>39</v>
      </c>
      <c r="B29" s="233">
        <v>0</v>
      </c>
      <c r="C29" s="82" t="s">
        <v>59</v>
      </c>
      <c r="D29" s="247" t="s">
        <v>176</v>
      </c>
      <c r="E29" s="233" t="s">
        <v>177</v>
      </c>
      <c r="F29" s="233" t="s">
        <v>154</v>
      </c>
      <c r="G29" s="237">
        <v>16201.9</v>
      </c>
      <c r="H29" s="237">
        <v>13656.597400000001</v>
      </c>
      <c r="I29" s="248">
        <v>0</v>
      </c>
      <c r="J29" s="248">
        <v>0</v>
      </c>
      <c r="K29" s="242">
        <f>H29-I29+J29</f>
        <v>13656.597400000001</v>
      </c>
      <c r="L29" s="244">
        <v>0</v>
      </c>
      <c r="M29" s="246">
        <f>IF((K29/(G29-L29))&lt;1,(K29/(G29-L29)),1)</f>
        <v>0.84290098074917141</v>
      </c>
      <c r="N29" s="247" t="s">
        <v>178</v>
      </c>
      <c r="O29" s="235" t="s">
        <v>51</v>
      </c>
      <c r="P29" s="249">
        <v>12000</v>
      </c>
      <c r="Q29" s="250">
        <v>38522</v>
      </c>
      <c r="R29" s="251" t="s">
        <v>52</v>
      </c>
      <c r="S29" s="251" t="s">
        <v>52</v>
      </c>
      <c r="T29" s="246">
        <f t="shared" si="5"/>
        <v>1</v>
      </c>
      <c r="U29" s="246" t="s">
        <v>52</v>
      </c>
      <c r="V29" s="231" t="str">
        <f t="shared" si="6"/>
        <v>Выполнено.</v>
      </c>
      <c r="W29" s="113"/>
    </row>
    <row r="30" spans="1:23" ht="53.25" customHeight="1" x14ac:dyDescent="0.25">
      <c r="A30" s="232"/>
      <c r="B30" s="233"/>
      <c r="C30" s="82" t="s">
        <v>43</v>
      </c>
      <c r="D30" s="247"/>
      <c r="E30" s="233"/>
      <c r="F30" s="233"/>
      <c r="G30" s="237"/>
      <c r="H30" s="237"/>
      <c r="I30" s="248"/>
      <c r="J30" s="248"/>
      <c r="K30" s="242"/>
      <c r="L30" s="244"/>
      <c r="M30" s="246"/>
      <c r="N30" s="247"/>
      <c r="O30" s="233"/>
      <c r="P30" s="249"/>
      <c r="Q30" s="250"/>
      <c r="R30" s="251"/>
      <c r="S30" s="251"/>
      <c r="T30" s="246"/>
      <c r="U30" s="246"/>
      <c r="V30" s="231"/>
      <c r="W30" s="113"/>
    </row>
    <row r="31" spans="1:23" ht="46.5" customHeight="1" x14ac:dyDescent="0.25">
      <c r="A31" s="232"/>
      <c r="B31" s="233"/>
      <c r="C31" s="114" t="s">
        <v>45</v>
      </c>
      <c r="D31" s="247"/>
      <c r="E31" s="233"/>
      <c r="F31" s="233" t="s">
        <v>179</v>
      </c>
      <c r="G31" s="248">
        <v>0</v>
      </c>
      <c r="H31" s="248">
        <v>0</v>
      </c>
      <c r="I31" s="248">
        <v>0</v>
      </c>
      <c r="J31" s="248">
        <v>0</v>
      </c>
      <c r="K31" s="242">
        <f>H31-I31+J31</f>
        <v>0</v>
      </c>
      <c r="L31" s="244">
        <v>0</v>
      </c>
      <c r="M31" s="246" t="e">
        <f>IF((K31/(G31-L31))&lt;1,(K31/(G31-L31)),1)</f>
        <v>#DIV/0!</v>
      </c>
      <c r="N31" s="247"/>
      <c r="O31" s="233"/>
      <c r="P31" s="249"/>
      <c r="Q31" s="250"/>
      <c r="R31" s="251"/>
      <c r="S31" s="251"/>
      <c r="T31" s="246"/>
      <c r="U31" s="246"/>
      <c r="V31" s="231"/>
      <c r="W31" s="113"/>
    </row>
    <row r="32" spans="1:23" ht="65.25" customHeight="1" x14ac:dyDescent="0.25">
      <c r="A32" s="232"/>
      <c r="B32" s="233"/>
      <c r="C32" s="115" t="s">
        <v>47</v>
      </c>
      <c r="D32" s="247"/>
      <c r="E32" s="233"/>
      <c r="F32" s="233"/>
      <c r="G32" s="248"/>
      <c r="H32" s="248"/>
      <c r="I32" s="248"/>
      <c r="J32" s="248"/>
      <c r="K32" s="242"/>
      <c r="L32" s="244"/>
      <c r="M32" s="246"/>
      <c r="N32" s="247"/>
      <c r="O32" s="233"/>
      <c r="P32" s="249"/>
      <c r="Q32" s="250"/>
      <c r="R32" s="251"/>
      <c r="S32" s="251"/>
      <c r="T32" s="246"/>
      <c r="U32" s="246"/>
      <c r="V32" s="231"/>
      <c r="W32" s="113"/>
    </row>
    <row r="33" spans="1:23" ht="144" customHeight="1" x14ac:dyDescent="0.25">
      <c r="A33" s="80" t="s">
        <v>39</v>
      </c>
      <c r="B33" s="81">
        <v>0</v>
      </c>
      <c r="C33" s="115" t="s">
        <v>180</v>
      </c>
      <c r="D33" s="108" t="s">
        <v>181</v>
      </c>
      <c r="E33" s="81" t="s">
        <v>177</v>
      </c>
      <c r="F33" s="81" t="s">
        <v>154</v>
      </c>
      <c r="G33" s="93">
        <v>672.5</v>
      </c>
      <c r="H33" s="93">
        <v>672.5</v>
      </c>
      <c r="I33" s="111">
        <v>0</v>
      </c>
      <c r="J33" s="111">
        <v>0</v>
      </c>
      <c r="K33" s="94">
        <f t="shared" ref="K33:K85" si="7">H33-I33+J33</f>
        <v>672.5</v>
      </c>
      <c r="L33" s="95">
        <v>0</v>
      </c>
      <c r="M33" s="96">
        <f t="shared" ref="M33:M96" si="8">IF((K33/(G33-L33))&lt;1,(K33/(G33-L33)),1)</f>
        <v>1</v>
      </c>
      <c r="N33" s="108" t="s">
        <v>182</v>
      </c>
      <c r="O33" s="81" t="s">
        <v>157</v>
      </c>
      <c r="P33" s="112" t="s">
        <v>166</v>
      </c>
      <c r="Q33" s="116">
        <v>1</v>
      </c>
      <c r="R33" s="101" t="s">
        <v>52</v>
      </c>
      <c r="S33" s="101" t="s">
        <v>52</v>
      </c>
      <c r="T33" s="96" t="s">
        <v>52</v>
      </c>
      <c r="U33" s="96" t="s">
        <v>52</v>
      </c>
      <c r="V33" s="117" t="s">
        <v>126</v>
      </c>
      <c r="W33" s="49"/>
    </row>
    <row r="34" spans="1:23" ht="77.25" customHeight="1" x14ac:dyDescent="0.25">
      <c r="A34" s="80" t="s">
        <v>39</v>
      </c>
      <c r="B34" s="81">
        <v>0</v>
      </c>
      <c r="C34" s="115" t="s">
        <v>64</v>
      </c>
      <c r="D34" s="92" t="s">
        <v>183</v>
      </c>
      <c r="E34" s="81" t="s">
        <v>184</v>
      </c>
      <c r="F34" s="81" t="s">
        <v>185</v>
      </c>
      <c r="G34" s="118">
        <v>0</v>
      </c>
      <c r="H34" s="118">
        <v>0</v>
      </c>
      <c r="I34" s="118">
        <v>0</v>
      </c>
      <c r="J34" s="118">
        <v>0</v>
      </c>
      <c r="K34" s="119">
        <f t="shared" si="7"/>
        <v>0</v>
      </c>
      <c r="L34" s="119">
        <v>0</v>
      </c>
      <c r="M34" s="120" t="e">
        <f t="shared" si="8"/>
        <v>#DIV/0!</v>
      </c>
      <c r="N34" s="92" t="s">
        <v>186</v>
      </c>
      <c r="O34" s="81" t="s">
        <v>51</v>
      </c>
      <c r="P34" s="81">
        <v>8200</v>
      </c>
      <c r="Q34" s="107">
        <v>9675</v>
      </c>
      <c r="R34" s="101" t="s">
        <v>52</v>
      </c>
      <c r="S34" s="101" t="s">
        <v>52</v>
      </c>
      <c r="T34" s="106">
        <f t="shared" si="5"/>
        <v>1</v>
      </c>
      <c r="U34" s="96" t="s">
        <v>52</v>
      </c>
      <c r="V34" s="66" t="str">
        <f t="shared" si="6"/>
        <v>Выполнено.</v>
      </c>
      <c r="W34" s="113"/>
    </row>
    <row r="35" spans="1:23" ht="127.5" customHeight="1" x14ac:dyDescent="0.25">
      <c r="A35" s="121"/>
      <c r="B35" s="61"/>
      <c r="C35" s="122"/>
      <c r="D35" s="252" t="s">
        <v>187</v>
      </c>
      <c r="E35" s="252"/>
      <c r="F35" s="252"/>
      <c r="G35" s="252"/>
      <c r="H35" s="252"/>
      <c r="I35" s="252"/>
      <c r="J35" s="252"/>
      <c r="K35" s="252"/>
      <c r="L35" s="252"/>
      <c r="M35" s="252"/>
      <c r="N35" s="42" t="s">
        <v>188</v>
      </c>
      <c r="O35" s="61" t="s">
        <v>63</v>
      </c>
      <c r="P35" s="75">
        <v>100</v>
      </c>
      <c r="Q35" s="123">
        <v>100</v>
      </c>
      <c r="R35" s="46">
        <f>IF((Q35/P35)&lt;1,Q35/P35,1)</f>
        <v>1</v>
      </c>
      <c r="S35" s="52" t="s">
        <v>52</v>
      </c>
      <c r="T35" s="57" t="s">
        <v>52</v>
      </c>
      <c r="U35" s="57" t="s">
        <v>52</v>
      </c>
      <c r="V35" s="53" t="str">
        <f>IF(R35&gt;=1,"Выполнено.",IF(R35&lt;1,"Не выполнено.",""))</f>
        <v>Выполнено.</v>
      </c>
      <c r="W35" s="54"/>
    </row>
    <row r="36" spans="1:23" ht="63.75" customHeight="1" x14ac:dyDescent="0.25">
      <c r="A36" s="76" t="s">
        <v>39</v>
      </c>
      <c r="B36" s="76" t="s">
        <v>189</v>
      </c>
      <c r="C36" s="124" t="s">
        <v>190</v>
      </c>
      <c r="D36" s="77" t="s">
        <v>191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125"/>
    </row>
    <row r="37" spans="1:23" ht="117" customHeight="1" x14ac:dyDescent="0.25">
      <c r="A37" s="80" t="s">
        <v>39</v>
      </c>
      <c r="B37" s="81">
        <v>0</v>
      </c>
      <c r="C37" s="82" t="s">
        <v>192</v>
      </c>
      <c r="D37" s="92" t="s">
        <v>193</v>
      </c>
      <c r="E37" s="108" t="s">
        <v>194</v>
      </c>
      <c r="F37" s="81" t="s">
        <v>154</v>
      </c>
      <c r="G37" s="126">
        <v>94.6</v>
      </c>
      <c r="H37" s="126">
        <v>47.286000000000001</v>
      </c>
      <c r="I37" s="127">
        <v>0</v>
      </c>
      <c r="J37" s="127">
        <v>0</v>
      </c>
      <c r="K37" s="119">
        <f t="shared" si="7"/>
        <v>47.286000000000001</v>
      </c>
      <c r="L37" s="128">
        <v>0</v>
      </c>
      <c r="M37" s="120">
        <f t="shared" si="8"/>
        <v>0.49985200845665967</v>
      </c>
      <c r="N37" s="92" t="s">
        <v>195</v>
      </c>
      <c r="O37" s="98" t="s">
        <v>157</v>
      </c>
      <c r="P37" s="104">
        <v>1</v>
      </c>
      <c r="Q37" s="105">
        <v>1</v>
      </c>
      <c r="R37" s="101" t="s">
        <v>52</v>
      </c>
      <c r="S37" s="101" t="s">
        <v>52</v>
      </c>
      <c r="T37" s="106">
        <f t="shared" si="5"/>
        <v>1</v>
      </c>
      <c r="U37" s="96" t="s">
        <v>52</v>
      </c>
      <c r="V37" s="66" t="str">
        <f t="shared" ref="V37:V88" si="9">IF(T37&gt;=1,"Выполнено.",IF(T37&lt;1,"Не выполнено.",""))</f>
        <v>Выполнено.</v>
      </c>
      <c r="W37" s="113"/>
    </row>
    <row r="38" spans="1:23" ht="75.75" customHeight="1" x14ac:dyDescent="0.25">
      <c r="A38" s="232" t="s">
        <v>39</v>
      </c>
      <c r="B38" s="232" t="s">
        <v>189</v>
      </c>
      <c r="C38" s="82" t="s">
        <v>196</v>
      </c>
      <c r="D38" s="253" t="s">
        <v>197</v>
      </c>
      <c r="E38" s="235" t="s">
        <v>198</v>
      </c>
      <c r="F38" s="235" t="s">
        <v>154</v>
      </c>
      <c r="G38" s="236">
        <v>364140.01</v>
      </c>
      <c r="H38" s="236">
        <v>159432.92522999999</v>
      </c>
      <c r="I38" s="240">
        <v>0</v>
      </c>
      <c r="J38" s="240">
        <v>25.8</v>
      </c>
      <c r="K38" s="241">
        <f t="shared" si="7"/>
        <v>159458.72522999998</v>
      </c>
      <c r="L38" s="254">
        <v>784.64</v>
      </c>
      <c r="M38" s="256">
        <f>IF((K41/(G41-L41))&lt;1,(K41/(G41-L41)),1)</f>
        <v>0.37490546674141434</v>
      </c>
      <c r="N38" s="253" t="s">
        <v>199</v>
      </c>
      <c r="O38" s="235" t="s">
        <v>51</v>
      </c>
      <c r="P38" s="235">
        <v>2</v>
      </c>
      <c r="Q38" s="258">
        <v>1</v>
      </c>
      <c r="R38" s="260" t="s">
        <v>52</v>
      </c>
      <c r="S38" s="260" t="s">
        <v>52</v>
      </c>
      <c r="T38" s="257">
        <f t="shared" si="5"/>
        <v>0.5</v>
      </c>
      <c r="U38" s="257" t="s">
        <v>52</v>
      </c>
      <c r="V38" s="231" t="str">
        <f t="shared" si="9"/>
        <v>Не выполнено.</v>
      </c>
      <c r="W38" s="262" t="s">
        <v>130</v>
      </c>
    </row>
    <row r="39" spans="1:23" ht="52.5" customHeight="1" x14ac:dyDescent="0.25">
      <c r="A39" s="232"/>
      <c r="B39" s="232"/>
      <c r="C39" s="82" t="s">
        <v>200</v>
      </c>
      <c r="D39" s="247"/>
      <c r="E39" s="233"/>
      <c r="F39" s="233"/>
      <c r="G39" s="237"/>
      <c r="H39" s="237"/>
      <c r="I39" s="248"/>
      <c r="J39" s="248"/>
      <c r="K39" s="242"/>
      <c r="L39" s="255"/>
      <c r="M39" s="256"/>
      <c r="N39" s="247"/>
      <c r="O39" s="233"/>
      <c r="P39" s="233"/>
      <c r="Q39" s="259"/>
      <c r="R39" s="251"/>
      <c r="S39" s="251"/>
      <c r="T39" s="261"/>
      <c r="U39" s="261"/>
      <c r="V39" s="231"/>
      <c r="W39" s="263"/>
    </row>
    <row r="40" spans="1:23" ht="54.75" customHeight="1" x14ac:dyDescent="0.25">
      <c r="A40" s="232"/>
      <c r="B40" s="232"/>
      <c r="C40" s="82" t="s">
        <v>201</v>
      </c>
      <c r="D40" s="247"/>
      <c r="E40" s="233"/>
      <c r="F40" s="233"/>
      <c r="G40" s="237"/>
      <c r="H40" s="237"/>
      <c r="I40" s="248"/>
      <c r="J40" s="248"/>
      <c r="K40" s="242"/>
      <c r="L40" s="255"/>
      <c r="M40" s="257"/>
      <c r="N40" s="247"/>
      <c r="O40" s="233"/>
      <c r="P40" s="233"/>
      <c r="Q40" s="259"/>
      <c r="R40" s="251"/>
      <c r="S40" s="251"/>
      <c r="T40" s="261"/>
      <c r="U40" s="261"/>
      <c r="V40" s="231"/>
      <c r="W40" s="264"/>
    </row>
    <row r="41" spans="1:23" ht="114" customHeight="1" x14ac:dyDescent="0.25">
      <c r="A41" s="80" t="s">
        <v>39</v>
      </c>
      <c r="B41" s="80" t="s">
        <v>189</v>
      </c>
      <c r="C41" s="82" t="s">
        <v>202</v>
      </c>
      <c r="D41" s="108" t="s">
        <v>203</v>
      </c>
      <c r="E41" s="108" t="s">
        <v>204</v>
      </c>
      <c r="F41" s="81" t="s">
        <v>154</v>
      </c>
      <c r="G41" s="93">
        <v>91736.06</v>
      </c>
      <c r="H41" s="93">
        <v>32280.496650000001</v>
      </c>
      <c r="I41" s="111">
        <v>0</v>
      </c>
      <c r="J41" s="111">
        <v>0</v>
      </c>
      <c r="K41" s="94">
        <f t="shared" si="7"/>
        <v>32280.496650000001</v>
      </c>
      <c r="L41" s="131">
        <v>5633.03</v>
      </c>
      <c r="M41" s="120">
        <f t="shared" si="8"/>
        <v>0.37490546674141434</v>
      </c>
      <c r="N41" s="108" t="s">
        <v>205</v>
      </c>
      <c r="O41" s="81" t="s">
        <v>51</v>
      </c>
      <c r="P41" s="81">
        <v>2</v>
      </c>
      <c r="Q41" s="132">
        <v>4</v>
      </c>
      <c r="R41" s="101" t="s">
        <v>52</v>
      </c>
      <c r="S41" s="101" t="s">
        <v>52</v>
      </c>
      <c r="T41" s="106">
        <f t="shared" si="5"/>
        <v>1</v>
      </c>
      <c r="U41" s="133" t="s">
        <v>52</v>
      </c>
      <c r="V41" s="66" t="str">
        <f t="shared" si="9"/>
        <v>Выполнено.</v>
      </c>
      <c r="W41" s="113"/>
    </row>
    <row r="42" spans="1:23" ht="110.25" customHeight="1" x14ac:dyDescent="0.25">
      <c r="A42" s="134" t="s">
        <v>39</v>
      </c>
      <c r="B42" s="80" t="s">
        <v>189</v>
      </c>
      <c r="C42" s="82" t="s">
        <v>206</v>
      </c>
      <c r="D42" s="108" t="s">
        <v>207</v>
      </c>
      <c r="E42" s="108" t="s">
        <v>194</v>
      </c>
      <c r="F42" s="81" t="s">
        <v>154</v>
      </c>
      <c r="G42" s="93">
        <v>14591.28</v>
      </c>
      <c r="H42" s="93">
        <v>11681.45</v>
      </c>
      <c r="I42" s="111">
        <v>0</v>
      </c>
      <c r="J42" s="111">
        <v>0</v>
      </c>
      <c r="K42" s="94">
        <f t="shared" si="7"/>
        <v>11681.45</v>
      </c>
      <c r="L42" s="131">
        <v>731.12</v>
      </c>
      <c r="M42" s="120">
        <f t="shared" si="8"/>
        <v>0.84280773093528505</v>
      </c>
      <c r="N42" s="108" t="s">
        <v>208</v>
      </c>
      <c r="O42" s="81" t="s">
        <v>51</v>
      </c>
      <c r="P42" s="81">
        <v>0</v>
      </c>
      <c r="Q42" s="132">
        <v>1</v>
      </c>
      <c r="R42" s="101" t="s">
        <v>52</v>
      </c>
      <c r="S42" s="101" t="s">
        <v>52</v>
      </c>
      <c r="T42" s="106" t="s">
        <v>52</v>
      </c>
      <c r="U42" s="133" t="s">
        <v>52</v>
      </c>
      <c r="V42" s="48" t="s">
        <v>126</v>
      </c>
      <c r="W42" s="49"/>
    </row>
    <row r="43" spans="1:23" ht="112.5" customHeight="1" x14ac:dyDescent="0.25">
      <c r="A43" s="134" t="s">
        <v>39</v>
      </c>
      <c r="B43" s="80" t="s">
        <v>189</v>
      </c>
      <c r="C43" s="82" t="s">
        <v>209</v>
      </c>
      <c r="D43" s="108" t="s">
        <v>210</v>
      </c>
      <c r="E43" s="108" t="s">
        <v>194</v>
      </c>
      <c r="F43" s="81" t="s">
        <v>154</v>
      </c>
      <c r="G43" s="93">
        <v>7060.2</v>
      </c>
      <c r="H43" s="93">
        <v>2798.56</v>
      </c>
      <c r="I43" s="111">
        <v>0</v>
      </c>
      <c r="J43" s="111">
        <v>0</v>
      </c>
      <c r="K43" s="94">
        <f t="shared" si="7"/>
        <v>2798.56</v>
      </c>
      <c r="L43" s="131">
        <v>3832.81</v>
      </c>
      <c r="M43" s="120">
        <f t="shared" si="8"/>
        <v>0.86712792690068452</v>
      </c>
      <c r="N43" s="108" t="s">
        <v>211</v>
      </c>
      <c r="O43" s="81" t="s">
        <v>51</v>
      </c>
      <c r="P43" s="81">
        <v>1</v>
      </c>
      <c r="Q43" s="132">
        <v>1</v>
      </c>
      <c r="R43" s="101" t="s">
        <v>52</v>
      </c>
      <c r="S43" s="101" t="s">
        <v>52</v>
      </c>
      <c r="T43" s="106">
        <f t="shared" si="5"/>
        <v>1</v>
      </c>
      <c r="U43" s="133" t="s">
        <v>52</v>
      </c>
      <c r="V43" s="66" t="str">
        <f t="shared" si="9"/>
        <v>Выполнено.</v>
      </c>
      <c r="W43" s="113"/>
    </row>
    <row r="44" spans="1:23" ht="141.75" customHeight="1" x14ac:dyDescent="0.25">
      <c r="A44" s="134" t="s">
        <v>39</v>
      </c>
      <c r="B44" s="80" t="s">
        <v>189</v>
      </c>
      <c r="C44" s="82" t="s">
        <v>212</v>
      </c>
      <c r="D44" s="108" t="s">
        <v>213</v>
      </c>
      <c r="E44" s="108" t="s">
        <v>194</v>
      </c>
      <c r="F44" s="81" t="s">
        <v>154</v>
      </c>
      <c r="G44" s="93">
        <v>38930.33</v>
      </c>
      <c r="H44" s="93">
        <v>12482.87</v>
      </c>
      <c r="I44" s="111">
        <v>0</v>
      </c>
      <c r="J44" s="111">
        <v>0</v>
      </c>
      <c r="K44" s="94">
        <f t="shared" si="7"/>
        <v>12482.87</v>
      </c>
      <c r="L44" s="131">
        <v>0</v>
      </c>
      <c r="M44" s="120">
        <f t="shared" si="8"/>
        <v>0.32064639575364506</v>
      </c>
      <c r="N44" s="108" t="s">
        <v>214</v>
      </c>
      <c r="O44" s="81" t="s">
        <v>51</v>
      </c>
      <c r="P44" s="81">
        <v>0</v>
      </c>
      <c r="Q44" s="135">
        <v>1</v>
      </c>
      <c r="R44" s="136" t="s">
        <v>52</v>
      </c>
      <c r="S44" s="136" t="s">
        <v>52</v>
      </c>
      <c r="T44" s="137" t="s">
        <v>52</v>
      </c>
      <c r="U44" s="138" t="s">
        <v>52</v>
      </c>
      <c r="V44" s="117" t="s">
        <v>126</v>
      </c>
      <c r="W44" s="49"/>
    </row>
    <row r="45" spans="1:23" ht="80.25" customHeight="1" x14ac:dyDescent="0.25">
      <c r="A45" s="134" t="s">
        <v>39</v>
      </c>
      <c r="B45" s="80" t="s">
        <v>189</v>
      </c>
      <c r="C45" s="82" t="s">
        <v>215</v>
      </c>
      <c r="D45" s="108" t="s">
        <v>216</v>
      </c>
      <c r="E45" s="108" t="s">
        <v>194</v>
      </c>
      <c r="F45" s="81" t="s">
        <v>154</v>
      </c>
      <c r="G45" s="93">
        <v>1556.43</v>
      </c>
      <c r="H45" s="93">
        <v>1376.43</v>
      </c>
      <c r="I45" s="111">
        <v>0</v>
      </c>
      <c r="J45" s="111">
        <v>0</v>
      </c>
      <c r="K45" s="94">
        <f t="shared" si="7"/>
        <v>1376.43</v>
      </c>
      <c r="L45" s="131">
        <v>0</v>
      </c>
      <c r="M45" s="120">
        <f t="shared" si="8"/>
        <v>0.88435072569919626</v>
      </c>
      <c r="N45" s="108" t="s">
        <v>182</v>
      </c>
      <c r="O45" s="81" t="s">
        <v>157</v>
      </c>
      <c r="P45" s="81" t="s">
        <v>166</v>
      </c>
      <c r="Q45" s="135">
        <v>1</v>
      </c>
      <c r="R45" s="136" t="s">
        <v>52</v>
      </c>
      <c r="S45" s="136" t="s">
        <v>52</v>
      </c>
      <c r="T45" s="137" t="s">
        <v>52</v>
      </c>
      <c r="U45" s="138" t="s">
        <v>52</v>
      </c>
      <c r="V45" s="48" t="s">
        <v>126</v>
      </c>
      <c r="W45" s="49"/>
    </row>
    <row r="46" spans="1:23" ht="50.25" customHeight="1" x14ac:dyDescent="0.25">
      <c r="A46" s="265" t="s">
        <v>39</v>
      </c>
      <c r="B46" s="232" t="s">
        <v>189</v>
      </c>
      <c r="C46" s="234" t="s">
        <v>217</v>
      </c>
      <c r="D46" s="247" t="s">
        <v>218</v>
      </c>
      <c r="E46" s="247" t="s">
        <v>219</v>
      </c>
      <c r="F46" s="81" t="s">
        <v>179</v>
      </c>
      <c r="G46" s="93">
        <v>0</v>
      </c>
      <c r="H46" s="93">
        <v>0</v>
      </c>
      <c r="I46" s="111">
        <v>0</v>
      </c>
      <c r="J46" s="111">
        <v>0</v>
      </c>
      <c r="K46" s="94">
        <f t="shared" si="7"/>
        <v>0</v>
      </c>
      <c r="L46" s="131">
        <v>0</v>
      </c>
      <c r="M46" s="120" t="e">
        <f t="shared" si="8"/>
        <v>#DIV/0!</v>
      </c>
      <c r="N46" s="247" t="s">
        <v>220</v>
      </c>
      <c r="O46" s="233" t="s">
        <v>51</v>
      </c>
      <c r="P46" s="233">
        <v>0</v>
      </c>
      <c r="Q46" s="259">
        <v>0</v>
      </c>
      <c r="R46" s="266" t="s">
        <v>52</v>
      </c>
      <c r="S46" s="266" t="s">
        <v>52</v>
      </c>
      <c r="T46" s="267" t="s">
        <v>52</v>
      </c>
      <c r="U46" s="267" t="s">
        <v>52</v>
      </c>
      <c r="V46" s="268" t="s">
        <v>126</v>
      </c>
      <c r="W46" s="49"/>
    </row>
    <row r="47" spans="1:23" ht="99.75" customHeight="1" x14ac:dyDescent="0.25">
      <c r="A47" s="265"/>
      <c r="B47" s="232"/>
      <c r="C47" s="234"/>
      <c r="D47" s="247"/>
      <c r="E47" s="247"/>
      <c r="F47" s="81" t="s">
        <v>154</v>
      </c>
      <c r="G47" s="93">
        <v>0</v>
      </c>
      <c r="H47" s="93">
        <v>0</v>
      </c>
      <c r="I47" s="111">
        <v>0</v>
      </c>
      <c r="J47" s="111">
        <v>0</v>
      </c>
      <c r="K47" s="94">
        <f t="shared" si="7"/>
        <v>0</v>
      </c>
      <c r="L47" s="131">
        <v>0</v>
      </c>
      <c r="M47" s="120" t="e">
        <f t="shared" si="8"/>
        <v>#DIV/0!</v>
      </c>
      <c r="N47" s="247"/>
      <c r="O47" s="233"/>
      <c r="P47" s="233"/>
      <c r="Q47" s="259"/>
      <c r="R47" s="260"/>
      <c r="S47" s="260"/>
      <c r="T47" s="257"/>
      <c r="U47" s="257"/>
      <c r="V47" s="269"/>
      <c r="W47" s="49"/>
    </row>
    <row r="48" spans="1:23" ht="78.75" customHeight="1" x14ac:dyDescent="0.25">
      <c r="A48" s="265" t="s">
        <v>39</v>
      </c>
      <c r="B48" s="232" t="s">
        <v>189</v>
      </c>
      <c r="C48" s="234" t="s">
        <v>221</v>
      </c>
      <c r="D48" s="247" t="s">
        <v>222</v>
      </c>
      <c r="E48" s="247" t="s">
        <v>223</v>
      </c>
      <c r="F48" s="81" t="s">
        <v>179</v>
      </c>
      <c r="G48" s="93">
        <v>0</v>
      </c>
      <c r="H48" s="93">
        <v>0</v>
      </c>
      <c r="I48" s="111">
        <v>0</v>
      </c>
      <c r="J48" s="111">
        <v>0</v>
      </c>
      <c r="K48" s="94">
        <f t="shared" si="7"/>
        <v>0</v>
      </c>
      <c r="L48" s="131">
        <v>0</v>
      </c>
      <c r="M48" s="120" t="e">
        <f t="shared" si="8"/>
        <v>#DIV/0!</v>
      </c>
      <c r="N48" s="247" t="s">
        <v>224</v>
      </c>
      <c r="O48" s="233" t="s">
        <v>51</v>
      </c>
      <c r="P48" s="233">
        <v>0</v>
      </c>
      <c r="Q48" s="259">
        <v>0</v>
      </c>
      <c r="R48" s="251" t="s">
        <v>52</v>
      </c>
      <c r="S48" s="251" t="s">
        <v>52</v>
      </c>
      <c r="T48" s="261" t="s">
        <v>52</v>
      </c>
      <c r="U48" s="261" t="s">
        <v>52</v>
      </c>
      <c r="V48" s="268" t="s">
        <v>126</v>
      </c>
      <c r="W48" s="49"/>
    </row>
    <row r="49" spans="1:23" ht="93.75" customHeight="1" x14ac:dyDescent="0.25">
      <c r="A49" s="265"/>
      <c r="B49" s="232"/>
      <c r="C49" s="234"/>
      <c r="D49" s="247"/>
      <c r="E49" s="247"/>
      <c r="F49" s="81" t="s">
        <v>154</v>
      </c>
      <c r="G49" s="93">
        <v>0</v>
      </c>
      <c r="H49" s="93">
        <v>0</v>
      </c>
      <c r="I49" s="111">
        <v>0</v>
      </c>
      <c r="J49" s="111">
        <v>0</v>
      </c>
      <c r="K49" s="94">
        <f t="shared" si="7"/>
        <v>0</v>
      </c>
      <c r="L49" s="131">
        <v>0</v>
      </c>
      <c r="M49" s="120" t="e">
        <f t="shared" si="8"/>
        <v>#DIV/0!</v>
      </c>
      <c r="N49" s="247"/>
      <c r="O49" s="233"/>
      <c r="P49" s="233"/>
      <c r="Q49" s="259"/>
      <c r="R49" s="251"/>
      <c r="S49" s="251"/>
      <c r="T49" s="261"/>
      <c r="U49" s="261"/>
      <c r="V49" s="269"/>
      <c r="W49" s="49"/>
    </row>
    <row r="50" spans="1:23" ht="111" customHeight="1" x14ac:dyDescent="0.25">
      <c r="A50" s="265" t="s">
        <v>39</v>
      </c>
      <c r="B50" s="232" t="s">
        <v>189</v>
      </c>
      <c r="C50" s="234" t="s">
        <v>225</v>
      </c>
      <c r="D50" s="247" t="s">
        <v>226</v>
      </c>
      <c r="E50" s="233" t="s">
        <v>227</v>
      </c>
      <c r="F50" s="81" t="s">
        <v>179</v>
      </c>
      <c r="G50" s="93">
        <v>0</v>
      </c>
      <c r="H50" s="93">
        <v>0</v>
      </c>
      <c r="I50" s="111">
        <v>0</v>
      </c>
      <c r="J50" s="111">
        <v>0</v>
      </c>
      <c r="K50" s="94">
        <f t="shared" si="7"/>
        <v>0</v>
      </c>
      <c r="L50" s="131">
        <v>0</v>
      </c>
      <c r="M50" s="120" t="e">
        <f t="shared" si="8"/>
        <v>#DIV/0!</v>
      </c>
      <c r="N50" s="247" t="s">
        <v>228</v>
      </c>
      <c r="O50" s="233" t="s">
        <v>51</v>
      </c>
      <c r="P50" s="233">
        <v>2</v>
      </c>
      <c r="Q50" s="259">
        <v>0</v>
      </c>
      <c r="R50" s="266" t="s">
        <v>52</v>
      </c>
      <c r="S50" s="266" t="s">
        <v>52</v>
      </c>
      <c r="T50" s="267">
        <f t="shared" si="5"/>
        <v>0</v>
      </c>
      <c r="U50" s="267" t="s">
        <v>52</v>
      </c>
      <c r="V50" s="270" t="str">
        <f t="shared" si="9"/>
        <v>Не выполнено.</v>
      </c>
      <c r="W50" s="262" t="s">
        <v>229</v>
      </c>
    </row>
    <row r="51" spans="1:23" ht="133.5" customHeight="1" x14ac:dyDescent="0.25">
      <c r="A51" s="265"/>
      <c r="B51" s="232"/>
      <c r="C51" s="234"/>
      <c r="D51" s="247"/>
      <c r="E51" s="233"/>
      <c r="F51" s="81" t="s">
        <v>154</v>
      </c>
      <c r="G51" s="93">
        <v>0</v>
      </c>
      <c r="H51" s="93">
        <v>0</v>
      </c>
      <c r="I51" s="111">
        <v>0</v>
      </c>
      <c r="J51" s="111">
        <v>0</v>
      </c>
      <c r="K51" s="94">
        <f t="shared" si="7"/>
        <v>0</v>
      </c>
      <c r="L51" s="131">
        <v>0</v>
      </c>
      <c r="M51" s="120" t="e">
        <f t="shared" si="8"/>
        <v>#DIV/0!</v>
      </c>
      <c r="N51" s="247"/>
      <c r="O51" s="233"/>
      <c r="P51" s="233"/>
      <c r="Q51" s="259"/>
      <c r="R51" s="260"/>
      <c r="S51" s="260"/>
      <c r="T51" s="257"/>
      <c r="U51" s="257"/>
      <c r="V51" s="271"/>
      <c r="W51" s="272"/>
    </row>
    <row r="52" spans="1:23" ht="39.75" customHeight="1" x14ac:dyDescent="0.25">
      <c r="A52" s="265" t="s">
        <v>39</v>
      </c>
      <c r="B52" s="265" t="s">
        <v>189</v>
      </c>
      <c r="C52" s="234" t="s">
        <v>230</v>
      </c>
      <c r="D52" s="273" t="s">
        <v>231</v>
      </c>
      <c r="E52" s="247" t="s">
        <v>232</v>
      </c>
      <c r="F52" s="81" t="s">
        <v>233</v>
      </c>
      <c r="G52" s="93">
        <v>17639.75</v>
      </c>
      <c r="H52" s="93">
        <v>17639.75</v>
      </c>
      <c r="I52" s="111">
        <v>0</v>
      </c>
      <c r="J52" s="111">
        <v>0</v>
      </c>
      <c r="K52" s="94">
        <f t="shared" si="7"/>
        <v>17639.75</v>
      </c>
      <c r="L52" s="131">
        <v>0</v>
      </c>
      <c r="M52" s="120">
        <f t="shared" si="8"/>
        <v>1</v>
      </c>
      <c r="N52" s="247" t="s">
        <v>234</v>
      </c>
      <c r="O52" s="233" t="s">
        <v>51</v>
      </c>
      <c r="P52" s="233">
        <v>0</v>
      </c>
      <c r="Q52" s="259">
        <v>0</v>
      </c>
      <c r="R52" s="251" t="s">
        <v>52</v>
      </c>
      <c r="S52" s="251" t="s">
        <v>52</v>
      </c>
      <c r="T52" s="261" t="s">
        <v>52</v>
      </c>
      <c r="U52" s="261" t="s">
        <v>52</v>
      </c>
      <c r="V52" s="274" t="s">
        <v>126</v>
      </c>
      <c r="W52" s="275"/>
    </row>
    <row r="53" spans="1:23" ht="41.25" customHeight="1" x14ac:dyDescent="0.25">
      <c r="A53" s="265"/>
      <c r="B53" s="265"/>
      <c r="C53" s="234" t="s">
        <v>235</v>
      </c>
      <c r="D53" s="273"/>
      <c r="E53" s="247"/>
      <c r="F53" s="81" t="s">
        <v>179</v>
      </c>
      <c r="G53" s="93">
        <v>837.6</v>
      </c>
      <c r="H53" s="93">
        <v>424.77</v>
      </c>
      <c r="I53" s="111">
        <v>0</v>
      </c>
      <c r="J53" s="111">
        <v>0</v>
      </c>
      <c r="K53" s="94">
        <f t="shared" si="7"/>
        <v>424.77</v>
      </c>
      <c r="L53" s="131">
        <v>0</v>
      </c>
      <c r="M53" s="120">
        <f t="shared" si="8"/>
        <v>0.50712750716332378</v>
      </c>
      <c r="N53" s="247"/>
      <c r="O53" s="233"/>
      <c r="P53" s="233"/>
      <c r="Q53" s="259"/>
      <c r="R53" s="251"/>
      <c r="S53" s="251"/>
      <c r="T53" s="261"/>
      <c r="U53" s="261"/>
      <c r="V53" s="274"/>
      <c r="W53" s="276"/>
    </row>
    <row r="54" spans="1:23" ht="72" customHeight="1" x14ac:dyDescent="0.25">
      <c r="A54" s="265"/>
      <c r="B54" s="265"/>
      <c r="C54" s="234" t="s">
        <v>235</v>
      </c>
      <c r="D54" s="273"/>
      <c r="E54" s="247"/>
      <c r="F54" s="81" t="s">
        <v>154</v>
      </c>
      <c r="G54" s="93">
        <f>1.77+0.08</f>
        <v>1.85</v>
      </c>
      <c r="H54" s="93">
        <f>1.76+0.04</f>
        <v>1.8</v>
      </c>
      <c r="I54" s="111">
        <v>0</v>
      </c>
      <c r="J54" s="111">
        <v>0</v>
      </c>
      <c r="K54" s="94">
        <f t="shared" si="7"/>
        <v>1.8</v>
      </c>
      <c r="L54" s="131">
        <v>0</v>
      </c>
      <c r="M54" s="120">
        <f t="shared" si="8"/>
        <v>0.97297297297297292</v>
      </c>
      <c r="N54" s="247"/>
      <c r="O54" s="233"/>
      <c r="P54" s="233"/>
      <c r="Q54" s="259"/>
      <c r="R54" s="251"/>
      <c r="S54" s="251"/>
      <c r="T54" s="261"/>
      <c r="U54" s="261"/>
      <c r="V54" s="274"/>
      <c r="W54" s="277"/>
    </row>
    <row r="55" spans="1:23" ht="53.25" customHeight="1" x14ac:dyDescent="0.25">
      <c r="A55" s="278" t="s">
        <v>39</v>
      </c>
      <c r="B55" s="278" t="s">
        <v>189</v>
      </c>
      <c r="C55" s="281" t="s">
        <v>236</v>
      </c>
      <c r="D55" s="284" t="s">
        <v>237</v>
      </c>
      <c r="E55" s="287" t="s">
        <v>238</v>
      </c>
      <c r="F55" s="81" t="s">
        <v>233</v>
      </c>
      <c r="G55" s="93">
        <v>0</v>
      </c>
      <c r="H55" s="93">
        <v>0</v>
      </c>
      <c r="I55" s="111">
        <v>0</v>
      </c>
      <c r="J55" s="111">
        <v>0</v>
      </c>
      <c r="K55" s="94">
        <f t="shared" si="7"/>
        <v>0</v>
      </c>
      <c r="L55" s="131">
        <v>0</v>
      </c>
      <c r="M55" s="120" t="e">
        <f t="shared" si="8"/>
        <v>#DIV/0!</v>
      </c>
      <c r="N55" s="287" t="s">
        <v>239</v>
      </c>
      <c r="O55" s="287" t="s">
        <v>51</v>
      </c>
      <c r="P55" s="287">
        <v>0</v>
      </c>
      <c r="Q55" s="289">
        <v>0</v>
      </c>
      <c r="R55" s="266" t="s">
        <v>52</v>
      </c>
      <c r="S55" s="266" t="s">
        <v>52</v>
      </c>
      <c r="T55" s="267" t="s">
        <v>52</v>
      </c>
      <c r="U55" s="267" t="s">
        <v>52</v>
      </c>
      <c r="V55" s="274" t="s">
        <v>126</v>
      </c>
      <c r="W55" s="275"/>
    </row>
    <row r="56" spans="1:23" ht="55.5" customHeight="1" x14ac:dyDescent="0.25">
      <c r="A56" s="279"/>
      <c r="B56" s="279"/>
      <c r="C56" s="282"/>
      <c r="D56" s="285"/>
      <c r="E56" s="288"/>
      <c r="F56" s="81" t="s">
        <v>179</v>
      </c>
      <c r="G56" s="93">
        <v>0</v>
      </c>
      <c r="H56" s="93">
        <v>0</v>
      </c>
      <c r="I56" s="111">
        <v>0</v>
      </c>
      <c r="J56" s="111">
        <v>0</v>
      </c>
      <c r="K56" s="94">
        <f t="shared" si="7"/>
        <v>0</v>
      </c>
      <c r="L56" s="131">
        <v>0</v>
      </c>
      <c r="M56" s="120" t="e">
        <f t="shared" si="8"/>
        <v>#DIV/0!</v>
      </c>
      <c r="N56" s="288"/>
      <c r="O56" s="288"/>
      <c r="P56" s="288"/>
      <c r="Q56" s="290"/>
      <c r="R56" s="291"/>
      <c r="S56" s="291"/>
      <c r="T56" s="256"/>
      <c r="U56" s="256"/>
      <c r="V56" s="274"/>
      <c r="W56" s="276"/>
    </row>
    <row r="57" spans="1:23" ht="52.5" customHeight="1" x14ac:dyDescent="0.25">
      <c r="A57" s="280"/>
      <c r="B57" s="280"/>
      <c r="C57" s="283"/>
      <c r="D57" s="286"/>
      <c r="E57" s="235"/>
      <c r="F57" s="81" t="s">
        <v>154</v>
      </c>
      <c r="G57" s="93">
        <v>0</v>
      </c>
      <c r="H57" s="93">
        <v>0</v>
      </c>
      <c r="I57" s="111">
        <v>0</v>
      </c>
      <c r="J57" s="111">
        <v>0</v>
      </c>
      <c r="K57" s="94">
        <f t="shared" si="7"/>
        <v>0</v>
      </c>
      <c r="L57" s="131">
        <v>0</v>
      </c>
      <c r="M57" s="120"/>
      <c r="N57" s="235"/>
      <c r="O57" s="235"/>
      <c r="P57" s="235"/>
      <c r="Q57" s="258"/>
      <c r="R57" s="260"/>
      <c r="S57" s="260"/>
      <c r="T57" s="257"/>
      <c r="U57" s="257"/>
      <c r="V57" s="274"/>
      <c r="W57" s="277"/>
    </row>
    <row r="58" spans="1:23" ht="21.75" customHeight="1" x14ac:dyDescent="0.25">
      <c r="A58" s="141" t="s">
        <v>39</v>
      </c>
      <c r="B58" s="76" t="s">
        <v>189</v>
      </c>
      <c r="C58" s="124" t="s">
        <v>240</v>
      </c>
      <c r="D58" s="292" t="s">
        <v>241</v>
      </c>
      <c r="E58" s="293"/>
      <c r="F58" s="293"/>
      <c r="G58" s="293"/>
      <c r="H58" s="293"/>
      <c r="I58" s="293"/>
      <c r="J58" s="293"/>
      <c r="K58" s="293"/>
      <c r="L58" s="293"/>
      <c r="M58" s="294"/>
      <c r="N58" s="77"/>
      <c r="O58" s="77"/>
      <c r="P58" s="77"/>
      <c r="Q58" s="77"/>
      <c r="R58" s="77"/>
      <c r="S58" s="77"/>
      <c r="T58" s="77"/>
      <c r="U58" s="77"/>
      <c r="V58" s="77"/>
      <c r="W58" s="125"/>
    </row>
    <row r="59" spans="1:23" ht="28.5" customHeight="1" x14ac:dyDescent="0.25">
      <c r="A59" s="265" t="s">
        <v>39</v>
      </c>
      <c r="B59" s="232" t="s">
        <v>189</v>
      </c>
      <c r="C59" s="234" t="s">
        <v>242</v>
      </c>
      <c r="D59" s="253" t="s">
        <v>243</v>
      </c>
      <c r="E59" s="253" t="s">
        <v>244</v>
      </c>
      <c r="F59" s="84" t="s">
        <v>179</v>
      </c>
      <c r="G59" s="85">
        <v>0</v>
      </c>
      <c r="H59" s="85">
        <v>0</v>
      </c>
      <c r="I59" s="110">
        <v>0</v>
      </c>
      <c r="J59" s="110">
        <v>0</v>
      </c>
      <c r="K59" s="86">
        <f t="shared" si="7"/>
        <v>0</v>
      </c>
      <c r="L59" s="129">
        <v>0</v>
      </c>
      <c r="M59" s="142" t="e">
        <f t="shared" si="8"/>
        <v>#DIV/0!</v>
      </c>
      <c r="N59" s="295" t="s">
        <v>245</v>
      </c>
      <c r="O59" s="241" t="s">
        <v>51</v>
      </c>
      <c r="P59" s="235">
        <v>1</v>
      </c>
      <c r="Q59" s="258">
        <v>0</v>
      </c>
      <c r="R59" s="260" t="s">
        <v>52</v>
      </c>
      <c r="S59" s="260" t="s">
        <v>52</v>
      </c>
      <c r="T59" s="297">
        <f t="shared" si="5"/>
        <v>0</v>
      </c>
      <c r="U59" s="257" t="s">
        <v>52</v>
      </c>
      <c r="V59" s="231" t="str">
        <f t="shared" si="9"/>
        <v>Не выполнено.</v>
      </c>
      <c r="W59" s="300" t="s">
        <v>135</v>
      </c>
    </row>
    <row r="60" spans="1:23" ht="42.75" customHeight="1" x14ac:dyDescent="0.25">
      <c r="A60" s="265"/>
      <c r="B60" s="232"/>
      <c r="C60" s="234"/>
      <c r="D60" s="247"/>
      <c r="E60" s="247"/>
      <c r="F60" s="81" t="s">
        <v>154</v>
      </c>
      <c r="G60" s="93">
        <v>0</v>
      </c>
      <c r="H60" s="93">
        <v>0</v>
      </c>
      <c r="I60" s="111">
        <v>0</v>
      </c>
      <c r="J60" s="111">
        <v>0</v>
      </c>
      <c r="K60" s="94">
        <f t="shared" si="7"/>
        <v>0</v>
      </c>
      <c r="L60" s="131">
        <v>0</v>
      </c>
      <c r="M60" s="120" t="e">
        <f t="shared" si="8"/>
        <v>#DIV/0!</v>
      </c>
      <c r="N60" s="296"/>
      <c r="O60" s="242"/>
      <c r="P60" s="233"/>
      <c r="Q60" s="259"/>
      <c r="R60" s="251"/>
      <c r="S60" s="251"/>
      <c r="T60" s="298"/>
      <c r="U60" s="261"/>
      <c r="V60" s="231"/>
      <c r="W60" s="301"/>
    </row>
    <row r="61" spans="1:23" ht="33" customHeight="1" x14ac:dyDescent="0.25">
      <c r="A61" s="265"/>
      <c r="B61" s="232"/>
      <c r="C61" s="234" t="s">
        <v>246</v>
      </c>
      <c r="D61" s="247"/>
      <c r="E61" s="247"/>
      <c r="F61" s="81" t="s">
        <v>233</v>
      </c>
      <c r="G61" s="93">
        <v>0</v>
      </c>
      <c r="H61" s="93">
        <v>0</v>
      </c>
      <c r="I61" s="111">
        <v>0</v>
      </c>
      <c r="J61" s="111">
        <v>0</v>
      </c>
      <c r="K61" s="94">
        <f t="shared" si="7"/>
        <v>0</v>
      </c>
      <c r="L61" s="131">
        <v>0</v>
      </c>
      <c r="M61" s="120" t="e">
        <f t="shared" si="8"/>
        <v>#DIV/0!</v>
      </c>
      <c r="N61" s="296"/>
      <c r="O61" s="242"/>
      <c r="P61" s="233"/>
      <c r="Q61" s="259"/>
      <c r="R61" s="251"/>
      <c r="S61" s="251"/>
      <c r="T61" s="298"/>
      <c r="U61" s="261"/>
      <c r="V61" s="231"/>
      <c r="W61" s="301"/>
    </row>
    <row r="62" spans="1:23" ht="102.75" customHeight="1" x14ac:dyDescent="0.25">
      <c r="A62" s="265"/>
      <c r="B62" s="232"/>
      <c r="C62" s="234"/>
      <c r="D62" s="247"/>
      <c r="E62" s="247"/>
      <c r="F62" s="81" t="s">
        <v>154</v>
      </c>
      <c r="G62" s="143">
        <v>0</v>
      </c>
      <c r="H62" s="143">
        <v>0</v>
      </c>
      <c r="I62" s="95">
        <v>0</v>
      </c>
      <c r="J62" s="95">
        <v>0</v>
      </c>
      <c r="K62" s="94">
        <f t="shared" si="7"/>
        <v>0</v>
      </c>
      <c r="L62" s="131">
        <v>0</v>
      </c>
      <c r="M62" s="120" t="e">
        <f t="shared" si="8"/>
        <v>#DIV/0!</v>
      </c>
      <c r="N62" s="296"/>
      <c r="O62" s="242"/>
      <c r="P62" s="233"/>
      <c r="Q62" s="259"/>
      <c r="R62" s="251"/>
      <c r="S62" s="251"/>
      <c r="T62" s="299"/>
      <c r="U62" s="261"/>
      <c r="V62" s="231"/>
      <c r="W62" s="302"/>
    </row>
    <row r="63" spans="1:23" ht="22.5" customHeight="1" x14ac:dyDescent="0.25">
      <c r="A63" s="141" t="s">
        <v>39</v>
      </c>
      <c r="B63" s="76">
        <v>0</v>
      </c>
      <c r="C63" s="124" t="s">
        <v>247</v>
      </c>
      <c r="D63" s="292" t="s">
        <v>248</v>
      </c>
      <c r="E63" s="293"/>
      <c r="F63" s="293"/>
      <c r="G63" s="293"/>
      <c r="H63" s="293"/>
      <c r="I63" s="293"/>
      <c r="J63" s="293"/>
      <c r="K63" s="293"/>
      <c r="L63" s="293"/>
      <c r="M63" s="294"/>
      <c r="N63" s="77"/>
      <c r="O63" s="77"/>
      <c r="P63" s="77"/>
      <c r="Q63" s="77"/>
      <c r="R63" s="77"/>
      <c r="S63" s="77"/>
      <c r="T63" s="77"/>
      <c r="U63" s="77"/>
      <c r="V63" s="77"/>
      <c r="W63" s="125"/>
    </row>
    <row r="64" spans="1:23" ht="55.5" customHeight="1" x14ac:dyDescent="0.25">
      <c r="A64" s="265" t="s">
        <v>39</v>
      </c>
      <c r="B64" s="232" t="s">
        <v>189</v>
      </c>
      <c r="C64" s="234" t="s">
        <v>249</v>
      </c>
      <c r="D64" s="247" t="s">
        <v>250</v>
      </c>
      <c r="E64" s="247" t="s">
        <v>251</v>
      </c>
      <c r="F64" s="81" t="s">
        <v>233</v>
      </c>
      <c r="G64" s="144">
        <v>219526.2</v>
      </c>
      <c r="H64" s="144">
        <v>211847.44</v>
      </c>
      <c r="I64" s="145">
        <v>0</v>
      </c>
      <c r="J64" s="145">
        <v>0</v>
      </c>
      <c r="K64" s="94">
        <f t="shared" si="7"/>
        <v>211847.44</v>
      </c>
      <c r="L64" s="131">
        <v>0</v>
      </c>
      <c r="M64" s="120">
        <f t="shared" si="8"/>
        <v>0.96502121386877737</v>
      </c>
      <c r="N64" s="303" t="s">
        <v>252</v>
      </c>
      <c r="O64" s="242" t="s">
        <v>51</v>
      </c>
      <c r="P64" s="233">
        <v>3</v>
      </c>
      <c r="Q64" s="259">
        <v>3</v>
      </c>
      <c r="R64" s="251" t="s">
        <v>52</v>
      </c>
      <c r="S64" s="251" t="s">
        <v>52</v>
      </c>
      <c r="T64" s="261">
        <f t="shared" si="5"/>
        <v>1</v>
      </c>
      <c r="U64" s="261" t="s">
        <v>52</v>
      </c>
      <c r="V64" s="231" t="str">
        <f t="shared" si="9"/>
        <v>Выполнено.</v>
      </c>
      <c r="W64" s="304"/>
    </row>
    <row r="65" spans="1:23" ht="69.75" customHeight="1" x14ac:dyDescent="0.25">
      <c r="A65" s="265"/>
      <c r="B65" s="232"/>
      <c r="C65" s="234"/>
      <c r="D65" s="247"/>
      <c r="E65" s="247"/>
      <c r="F65" s="81" t="s">
        <v>154</v>
      </c>
      <c r="G65" s="144">
        <v>31.39</v>
      </c>
      <c r="H65" s="144">
        <v>21.18</v>
      </c>
      <c r="I65" s="145">
        <v>0</v>
      </c>
      <c r="J65" s="145">
        <v>0</v>
      </c>
      <c r="K65" s="94">
        <f t="shared" si="7"/>
        <v>21.18</v>
      </c>
      <c r="L65" s="131">
        <v>0</v>
      </c>
      <c r="M65" s="120">
        <f t="shared" si="8"/>
        <v>0.67473717744504613</v>
      </c>
      <c r="N65" s="303"/>
      <c r="O65" s="242"/>
      <c r="P65" s="233"/>
      <c r="Q65" s="259"/>
      <c r="R65" s="251"/>
      <c r="S65" s="251"/>
      <c r="T65" s="261"/>
      <c r="U65" s="261"/>
      <c r="V65" s="231"/>
      <c r="W65" s="305"/>
    </row>
    <row r="66" spans="1:23" ht="30.75" customHeight="1" x14ac:dyDescent="0.25">
      <c r="A66" s="265"/>
      <c r="B66" s="232"/>
      <c r="C66" s="234" t="s">
        <v>253</v>
      </c>
      <c r="D66" s="247"/>
      <c r="E66" s="247"/>
      <c r="F66" s="81" t="s">
        <v>179</v>
      </c>
      <c r="G66" s="144">
        <v>1956.14</v>
      </c>
      <c r="H66" s="144">
        <v>1956.14</v>
      </c>
      <c r="I66" s="145">
        <v>0</v>
      </c>
      <c r="J66" s="145">
        <v>0</v>
      </c>
      <c r="K66" s="94">
        <f t="shared" si="7"/>
        <v>1956.14</v>
      </c>
      <c r="L66" s="131">
        <v>0</v>
      </c>
      <c r="M66" s="120">
        <f t="shared" si="8"/>
        <v>1</v>
      </c>
      <c r="N66" s="303"/>
      <c r="O66" s="242"/>
      <c r="P66" s="233"/>
      <c r="Q66" s="259"/>
      <c r="R66" s="251"/>
      <c r="S66" s="251"/>
      <c r="T66" s="261"/>
      <c r="U66" s="261"/>
      <c r="V66" s="231"/>
      <c r="W66" s="305"/>
    </row>
    <row r="67" spans="1:23" ht="42.75" customHeight="1" x14ac:dyDescent="0.25">
      <c r="A67" s="265"/>
      <c r="B67" s="232"/>
      <c r="C67" s="234"/>
      <c r="D67" s="247"/>
      <c r="E67" s="247"/>
      <c r="F67" s="81" t="s">
        <v>154</v>
      </c>
      <c r="G67" s="144">
        <v>0.2</v>
      </c>
      <c r="H67" s="144">
        <v>0.2</v>
      </c>
      <c r="I67" s="145">
        <v>0</v>
      </c>
      <c r="J67" s="145">
        <v>0</v>
      </c>
      <c r="K67" s="94">
        <f t="shared" si="7"/>
        <v>0.2</v>
      </c>
      <c r="L67" s="131">
        <v>0</v>
      </c>
      <c r="M67" s="120">
        <f t="shared" si="8"/>
        <v>1</v>
      </c>
      <c r="N67" s="303"/>
      <c r="O67" s="242"/>
      <c r="P67" s="233"/>
      <c r="Q67" s="259"/>
      <c r="R67" s="251"/>
      <c r="S67" s="251"/>
      <c r="T67" s="261"/>
      <c r="U67" s="261"/>
      <c r="V67" s="231"/>
      <c r="W67" s="306"/>
    </row>
    <row r="68" spans="1:23" ht="23.25" customHeight="1" x14ac:dyDescent="0.25">
      <c r="A68" s="141" t="s">
        <v>39</v>
      </c>
      <c r="B68" s="76" t="s">
        <v>189</v>
      </c>
      <c r="C68" s="124" t="s">
        <v>254</v>
      </c>
      <c r="D68" s="292" t="s">
        <v>255</v>
      </c>
      <c r="E68" s="293"/>
      <c r="F68" s="293"/>
      <c r="G68" s="293"/>
      <c r="H68" s="293"/>
      <c r="I68" s="293"/>
      <c r="J68" s="293"/>
      <c r="K68" s="293"/>
      <c r="L68" s="293"/>
      <c r="M68" s="294"/>
      <c r="N68" s="77"/>
      <c r="O68" s="77"/>
      <c r="P68" s="77"/>
      <c r="Q68" s="77"/>
      <c r="R68" s="77"/>
      <c r="S68" s="77"/>
      <c r="T68" s="77"/>
      <c r="U68" s="77"/>
      <c r="V68" s="77"/>
      <c r="W68" s="125"/>
    </row>
    <row r="69" spans="1:23" ht="46.5" customHeight="1" x14ac:dyDescent="0.25">
      <c r="A69" s="265" t="s">
        <v>39</v>
      </c>
      <c r="B69" s="232" t="s">
        <v>189</v>
      </c>
      <c r="C69" s="234" t="s">
        <v>256</v>
      </c>
      <c r="D69" s="253" t="s">
        <v>257</v>
      </c>
      <c r="E69" s="253" t="s">
        <v>227</v>
      </c>
      <c r="F69" s="84" t="s">
        <v>179</v>
      </c>
      <c r="G69" s="110">
        <v>0</v>
      </c>
      <c r="H69" s="110">
        <v>0</v>
      </c>
      <c r="I69" s="110">
        <v>0</v>
      </c>
      <c r="J69" s="110">
        <v>0</v>
      </c>
      <c r="K69" s="86">
        <f t="shared" si="7"/>
        <v>0</v>
      </c>
      <c r="L69" s="129">
        <v>0</v>
      </c>
      <c r="M69" s="142" t="e">
        <f t="shared" si="8"/>
        <v>#DIV/0!</v>
      </c>
      <c r="N69" s="286" t="s">
        <v>258</v>
      </c>
      <c r="O69" s="308" t="s">
        <v>51</v>
      </c>
      <c r="P69" s="308" t="s">
        <v>189</v>
      </c>
      <c r="Q69" s="258">
        <v>0</v>
      </c>
      <c r="R69" s="260" t="s">
        <v>52</v>
      </c>
      <c r="S69" s="260" t="s">
        <v>52</v>
      </c>
      <c r="T69" s="257" t="s">
        <v>52</v>
      </c>
      <c r="U69" s="257" t="s">
        <v>52</v>
      </c>
      <c r="V69" s="268" t="s">
        <v>126</v>
      </c>
      <c r="W69" s="275"/>
    </row>
    <row r="70" spans="1:23" ht="63.75" customHeight="1" x14ac:dyDescent="0.25">
      <c r="A70" s="265"/>
      <c r="B70" s="232"/>
      <c r="C70" s="234"/>
      <c r="D70" s="247"/>
      <c r="E70" s="247"/>
      <c r="F70" s="81" t="s">
        <v>154</v>
      </c>
      <c r="G70" s="111">
        <v>0</v>
      </c>
      <c r="H70" s="111">
        <v>0</v>
      </c>
      <c r="I70" s="111">
        <v>0</v>
      </c>
      <c r="J70" s="111">
        <v>0</v>
      </c>
      <c r="K70" s="94">
        <f t="shared" si="7"/>
        <v>0</v>
      </c>
      <c r="L70" s="131">
        <v>0</v>
      </c>
      <c r="M70" s="120" t="e">
        <f t="shared" si="8"/>
        <v>#DIV/0!</v>
      </c>
      <c r="N70" s="273"/>
      <c r="O70" s="232"/>
      <c r="P70" s="232"/>
      <c r="Q70" s="259"/>
      <c r="R70" s="251"/>
      <c r="S70" s="251"/>
      <c r="T70" s="261"/>
      <c r="U70" s="261"/>
      <c r="V70" s="310"/>
      <c r="W70" s="276"/>
    </row>
    <row r="71" spans="1:23" ht="54" customHeight="1" x14ac:dyDescent="0.25">
      <c r="A71" s="265"/>
      <c r="B71" s="232"/>
      <c r="C71" s="234" t="s">
        <v>259</v>
      </c>
      <c r="D71" s="247"/>
      <c r="E71" s="247"/>
      <c r="F71" s="81" t="s">
        <v>233</v>
      </c>
      <c r="G71" s="111">
        <v>0</v>
      </c>
      <c r="H71" s="111">
        <v>0</v>
      </c>
      <c r="I71" s="111">
        <v>0</v>
      </c>
      <c r="J71" s="111">
        <v>0</v>
      </c>
      <c r="K71" s="94">
        <f t="shared" si="7"/>
        <v>0</v>
      </c>
      <c r="L71" s="131">
        <v>0</v>
      </c>
      <c r="M71" s="120" t="e">
        <f t="shared" si="8"/>
        <v>#DIV/0!</v>
      </c>
      <c r="N71" s="273"/>
      <c r="O71" s="232"/>
      <c r="P71" s="232"/>
      <c r="Q71" s="259"/>
      <c r="R71" s="251"/>
      <c r="S71" s="251"/>
      <c r="T71" s="261"/>
      <c r="U71" s="261"/>
      <c r="V71" s="310"/>
      <c r="W71" s="276"/>
    </row>
    <row r="72" spans="1:23" ht="57.75" customHeight="1" x14ac:dyDescent="0.25">
      <c r="A72" s="265"/>
      <c r="B72" s="232"/>
      <c r="C72" s="234"/>
      <c r="D72" s="307"/>
      <c r="E72" s="307"/>
      <c r="F72" s="140" t="s">
        <v>154</v>
      </c>
      <c r="G72" s="146">
        <v>0</v>
      </c>
      <c r="H72" s="146">
        <v>0</v>
      </c>
      <c r="I72" s="146">
        <v>0</v>
      </c>
      <c r="J72" s="146">
        <v>0</v>
      </c>
      <c r="K72" s="147">
        <f t="shared" si="7"/>
        <v>0</v>
      </c>
      <c r="L72" s="148">
        <v>0</v>
      </c>
      <c r="M72" s="149" t="e">
        <f t="shared" si="8"/>
        <v>#DIV/0!</v>
      </c>
      <c r="N72" s="284"/>
      <c r="O72" s="309"/>
      <c r="P72" s="309"/>
      <c r="Q72" s="289"/>
      <c r="R72" s="266"/>
      <c r="S72" s="266"/>
      <c r="T72" s="267"/>
      <c r="U72" s="267"/>
      <c r="V72" s="269"/>
      <c r="W72" s="277"/>
    </row>
    <row r="73" spans="1:23" ht="27" customHeight="1" x14ac:dyDescent="0.25">
      <c r="A73" s="141" t="s">
        <v>39</v>
      </c>
      <c r="B73" s="76" t="s">
        <v>189</v>
      </c>
      <c r="C73" s="124" t="s">
        <v>260</v>
      </c>
      <c r="D73" s="292" t="s">
        <v>261</v>
      </c>
      <c r="E73" s="293"/>
      <c r="F73" s="293"/>
      <c r="G73" s="293"/>
      <c r="H73" s="293"/>
      <c r="I73" s="293"/>
      <c r="J73" s="293"/>
      <c r="K73" s="293"/>
      <c r="L73" s="293"/>
      <c r="M73" s="294"/>
      <c r="N73" s="77"/>
      <c r="O73" s="77"/>
      <c r="P73" s="77"/>
      <c r="Q73" s="77"/>
      <c r="R73" s="77"/>
      <c r="S73" s="77"/>
      <c r="T73" s="77"/>
      <c r="U73" s="77"/>
      <c r="V73" s="77"/>
      <c r="W73" s="125"/>
    </row>
    <row r="74" spans="1:23" ht="32.25" customHeight="1" x14ac:dyDescent="0.25">
      <c r="A74" s="265" t="s">
        <v>39</v>
      </c>
      <c r="B74" s="232" t="s">
        <v>189</v>
      </c>
      <c r="C74" s="234" t="s">
        <v>262</v>
      </c>
      <c r="D74" s="253" t="s">
        <v>263</v>
      </c>
      <c r="E74" s="253" t="s">
        <v>264</v>
      </c>
      <c r="F74" s="84" t="s">
        <v>233</v>
      </c>
      <c r="G74" s="110">
        <v>0</v>
      </c>
      <c r="H74" s="110">
        <v>0</v>
      </c>
      <c r="I74" s="110">
        <v>0</v>
      </c>
      <c r="J74" s="110">
        <v>0</v>
      </c>
      <c r="K74" s="86">
        <f t="shared" si="7"/>
        <v>0</v>
      </c>
      <c r="L74" s="129">
        <v>0</v>
      </c>
      <c r="M74" s="142" t="e">
        <f t="shared" si="8"/>
        <v>#DIV/0!</v>
      </c>
      <c r="N74" s="286" t="s">
        <v>265</v>
      </c>
      <c r="O74" s="308" t="s">
        <v>266</v>
      </c>
      <c r="P74" s="311">
        <v>0</v>
      </c>
      <c r="Q74" s="258">
        <v>0</v>
      </c>
      <c r="R74" s="257" t="s">
        <v>52</v>
      </c>
      <c r="S74" s="257" t="s">
        <v>52</v>
      </c>
      <c r="T74" s="257" t="s">
        <v>52</v>
      </c>
      <c r="U74" s="257" t="s">
        <v>52</v>
      </c>
      <c r="V74" s="268" t="s">
        <v>126</v>
      </c>
      <c r="W74" s="275"/>
    </row>
    <row r="75" spans="1:23" ht="35.25" customHeight="1" x14ac:dyDescent="0.25">
      <c r="A75" s="265"/>
      <c r="B75" s="232"/>
      <c r="C75" s="234"/>
      <c r="D75" s="247"/>
      <c r="E75" s="247"/>
      <c r="F75" s="233" t="s">
        <v>154</v>
      </c>
      <c r="G75" s="248">
        <v>0</v>
      </c>
      <c r="H75" s="248">
        <v>0</v>
      </c>
      <c r="I75" s="248">
        <v>0</v>
      </c>
      <c r="J75" s="248">
        <v>0</v>
      </c>
      <c r="K75" s="242">
        <f t="shared" si="7"/>
        <v>0</v>
      </c>
      <c r="L75" s="255">
        <v>0</v>
      </c>
      <c r="M75" s="312" t="e">
        <f>IF((K76/(G76-L76))&lt;1,(K76/(G76-L76)),1)</f>
        <v>#DIV/0!</v>
      </c>
      <c r="N75" s="273"/>
      <c r="O75" s="232"/>
      <c r="P75" s="249"/>
      <c r="Q75" s="259"/>
      <c r="R75" s="261"/>
      <c r="S75" s="261"/>
      <c r="T75" s="261"/>
      <c r="U75" s="261"/>
      <c r="V75" s="310"/>
      <c r="W75" s="276"/>
    </row>
    <row r="76" spans="1:23" ht="93" customHeight="1" x14ac:dyDescent="0.25">
      <c r="A76" s="265"/>
      <c r="B76" s="232"/>
      <c r="C76" s="82" t="s">
        <v>267</v>
      </c>
      <c r="D76" s="247"/>
      <c r="E76" s="247"/>
      <c r="F76" s="233"/>
      <c r="G76" s="248"/>
      <c r="H76" s="248"/>
      <c r="I76" s="248"/>
      <c r="J76" s="248"/>
      <c r="K76" s="242"/>
      <c r="L76" s="255"/>
      <c r="M76" s="312"/>
      <c r="N76" s="273"/>
      <c r="O76" s="232"/>
      <c r="P76" s="249"/>
      <c r="Q76" s="259"/>
      <c r="R76" s="261"/>
      <c r="S76" s="261"/>
      <c r="T76" s="261"/>
      <c r="U76" s="261"/>
      <c r="V76" s="269"/>
      <c r="W76" s="277"/>
    </row>
    <row r="77" spans="1:23" ht="39" customHeight="1" x14ac:dyDescent="0.25">
      <c r="A77" s="265" t="s">
        <v>39</v>
      </c>
      <c r="B77" s="232" t="s">
        <v>189</v>
      </c>
      <c r="C77" s="234" t="s">
        <v>268</v>
      </c>
      <c r="D77" s="247" t="s">
        <v>269</v>
      </c>
      <c r="E77" s="247" t="s">
        <v>264</v>
      </c>
      <c r="F77" s="81" t="s">
        <v>233</v>
      </c>
      <c r="G77" s="111">
        <v>0</v>
      </c>
      <c r="H77" s="111">
        <v>0</v>
      </c>
      <c r="I77" s="111">
        <v>0</v>
      </c>
      <c r="J77" s="111">
        <v>0</v>
      </c>
      <c r="K77" s="94">
        <f t="shared" si="7"/>
        <v>0</v>
      </c>
      <c r="L77" s="131">
        <v>0</v>
      </c>
      <c r="M77" s="120" t="e">
        <f t="shared" si="8"/>
        <v>#DIV/0!</v>
      </c>
      <c r="N77" s="273" t="s">
        <v>270</v>
      </c>
      <c r="O77" s="232" t="s">
        <v>51</v>
      </c>
      <c r="P77" s="249">
        <v>0</v>
      </c>
      <c r="Q77" s="259">
        <v>0</v>
      </c>
      <c r="R77" s="313" t="s">
        <v>52</v>
      </c>
      <c r="S77" s="313" t="s">
        <v>52</v>
      </c>
      <c r="T77" s="313" t="s">
        <v>52</v>
      </c>
      <c r="U77" s="261" t="s">
        <v>52</v>
      </c>
      <c r="V77" s="268" t="s">
        <v>126</v>
      </c>
      <c r="W77" s="275"/>
    </row>
    <row r="78" spans="1:23" ht="188.25" customHeight="1" x14ac:dyDescent="0.25">
      <c r="A78" s="265"/>
      <c r="B78" s="232"/>
      <c r="C78" s="234"/>
      <c r="D78" s="247"/>
      <c r="E78" s="247"/>
      <c r="F78" s="81" t="s">
        <v>154</v>
      </c>
      <c r="G78" s="150">
        <v>0</v>
      </c>
      <c r="H78" s="150">
        <v>0</v>
      </c>
      <c r="I78" s="150">
        <v>0</v>
      </c>
      <c r="J78" s="150">
        <v>0</v>
      </c>
      <c r="K78" s="94">
        <f t="shared" si="7"/>
        <v>0</v>
      </c>
      <c r="L78" s="131">
        <v>0</v>
      </c>
      <c r="M78" s="120" t="e">
        <f t="shared" si="8"/>
        <v>#DIV/0!</v>
      </c>
      <c r="N78" s="273"/>
      <c r="O78" s="232"/>
      <c r="P78" s="249"/>
      <c r="Q78" s="259"/>
      <c r="R78" s="313"/>
      <c r="S78" s="313"/>
      <c r="T78" s="313"/>
      <c r="U78" s="261"/>
      <c r="V78" s="269"/>
      <c r="W78" s="277"/>
    </row>
    <row r="79" spans="1:23" ht="23.25" customHeight="1" x14ac:dyDescent="0.25">
      <c r="A79" s="141" t="s">
        <v>39</v>
      </c>
      <c r="B79" s="76" t="s">
        <v>189</v>
      </c>
      <c r="C79" s="124" t="s">
        <v>271</v>
      </c>
      <c r="D79" s="292" t="s">
        <v>272</v>
      </c>
      <c r="E79" s="293"/>
      <c r="F79" s="293"/>
      <c r="G79" s="293"/>
      <c r="H79" s="293"/>
      <c r="I79" s="293"/>
      <c r="J79" s="293"/>
      <c r="K79" s="293"/>
      <c r="L79" s="293"/>
      <c r="M79" s="294"/>
      <c r="N79" s="77"/>
      <c r="O79" s="77"/>
      <c r="P79" s="77"/>
      <c r="Q79" s="77"/>
      <c r="R79" s="77"/>
      <c r="S79" s="77"/>
      <c r="T79" s="77"/>
      <c r="U79" s="77"/>
      <c r="V79" s="77"/>
      <c r="W79" s="125"/>
    </row>
    <row r="80" spans="1:23" ht="31.5" customHeight="1" x14ac:dyDescent="0.25">
      <c r="A80" s="265" t="s">
        <v>39</v>
      </c>
      <c r="B80" s="232" t="s">
        <v>189</v>
      </c>
      <c r="C80" s="314" t="s">
        <v>273</v>
      </c>
      <c r="D80" s="253" t="s">
        <v>274</v>
      </c>
      <c r="E80" s="253" t="s">
        <v>227</v>
      </c>
      <c r="F80" s="84" t="s">
        <v>179</v>
      </c>
      <c r="G80" s="151">
        <v>0</v>
      </c>
      <c r="H80" s="151">
        <v>0</v>
      </c>
      <c r="I80" s="151">
        <v>0</v>
      </c>
      <c r="J80" s="151">
        <v>0</v>
      </c>
      <c r="K80" s="86">
        <f t="shared" si="7"/>
        <v>0</v>
      </c>
      <c r="L80" s="151">
        <v>0</v>
      </c>
      <c r="M80" s="142" t="e">
        <f t="shared" si="8"/>
        <v>#DIV/0!</v>
      </c>
      <c r="N80" s="286" t="s">
        <v>275</v>
      </c>
      <c r="O80" s="286" t="s">
        <v>51</v>
      </c>
      <c r="P80" s="311">
        <v>1</v>
      </c>
      <c r="Q80" s="315">
        <v>1</v>
      </c>
      <c r="R80" s="317" t="s">
        <v>52</v>
      </c>
      <c r="S80" s="317" t="s">
        <v>52</v>
      </c>
      <c r="T80" s="298">
        <f t="shared" si="5"/>
        <v>1</v>
      </c>
      <c r="U80" s="317" t="s">
        <v>52</v>
      </c>
      <c r="V80" s="270" t="str">
        <f t="shared" si="9"/>
        <v>Выполнено.</v>
      </c>
      <c r="W80" s="304"/>
    </row>
    <row r="81" spans="1:23" ht="41.25" customHeight="1" x14ac:dyDescent="0.25">
      <c r="A81" s="265"/>
      <c r="B81" s="232"/>
      <c r="C81" s="314"/>
      <c r="D81" s="247"/>
      <c r="E81" s="247"/>
      <c r="F81" s="81" t="s">
        <v>154</v>
      </c>
      <c r="G81" s="152">
        <v>0</v>
      </c>
      <c r="H81" s="152">
        <v>0</v>
      </c>
      <c r="I81" s="152">
        <v>0</v>
      </c>
      <c r="J81" s="152">
        <v>0</v>
      </c>
      <c r="K81" s="94">
        <f t="shared" si="7"/>
        <v>0</v>
      </c>
      <c r="L81" s="152">
        <v>0</v>
      </c>
      <c r="M81" s="120" t="e">
        <f t="shared" si="8"/>
        <v>#DIV/0!</v>
      </c>
      <c r="N81" s="273"/>
      <c r="O81" s="273"/>
      <c r="P81" s="249"/>
      <c r="Q81" s="316"/>
      <c r="R81" s="313"/>
      <c r="S81" s="313"/>
      <c r="T81" s="298"/>
      <c r="U81" s="313"/>
      <c r="V81" s="318"/>
      <c r="W81" s="305"/>
    </row>
    <row r="82" spans="1:23" ht="31.5" customHeight="1" x14ac:dyDescent="0.25">
      <c r="A82" s="265"/>
      <c r="B82" s="232"/>
      <c r="C82" s="314" t="s">
        <v>276</v>
      </c>
      <c r="D82" s="247"/>
      <c r="E82" s="247"/>
      <c r="F82" s="81" t="s">
        <v>179</v>
      </c>
      <c r="G82" s="153">
        <v>37373.96</v>
      </c>
      <c r="H82" s="153">
        <v>5033.01</v>
      </c>
      <c r="I82" s="152">
        <v>0</v>
      </c>
      <c r="J82" s="152">
        <v>0</v>
      </c>
      <c r="K82" s="94">
        <f t="shared" si="7"/>
        <v>5033.01</v>
      </c>
      <c r="L82" s="152">
        <v>0</v>
      </c>
      <c r="M82" s="120">
        <f t="shared" si="8"/>
        <v>0.13466622215039564</v>
      </c>
      <c r="N82" s="273"/>
      <c r="O82" s="273"/>
      <c r="P82" s="249"/>
      <c r="Q82" s="316"/>
      <c r="R82" s="313"/>
      <c r="S82" s="313"/>
      <c r="T82" s="298"/>
      <c r="U82" s="313"/>
      <c r="V82" s="318"/>
      <c r="W82" s="305"/>
    </row>
    <row r="83" spans="1:23" ht="42.75" customHeight="1" x14ac:dyDescent="0.25">
      <c r="A83" s="265"/>
      <c r="B83" s="232"/>
      <c r="C83" s="314"/>
      <c r="D83" s="247"/>
      <c r="E83" s="247"/>
      <c r="F83" s="81" t="s">
        <v>154</v>
      </c>
      <c r="G83" s="153">
        <v>10.09</v>
      </c>
      <c r="H83" s="153">
        <v>0.5</v>
      </c>
      <c r="I83" s="152">
        <v>0</v>
      </c>
      <c r="J83" s="152">
        <v>0</v>
      </c>
      <c r="K83" s="94">
        <f t="shared" si="7"/>
        <v>0.5</v>
      </c>
      <c r="L83" s="152">
        <v>0</v>
      </c>
      <c r="M83" s="120">
        <f t="shared" si="8"/>
        <v>4.9554013875123884E-2</v>
      </c>
      <c r="N83" s="273"/>
      <c r="O83" s="273"/>
      <c r="P83" s="249"/>
      <c r="Q83" s="316"/>
      <c r="R83" s="313"/>
      <c r="S83" s="313"/>
      <c r="T83" s="298"/>
      <c r="U83" s="313"/>
      <c r="V83" s="318"/>
      <c r="W83" s="305"/>
    </row>
    <row r="84" spans="1:23" ht="33.75" customHeight="1" x14ac:dyDescent="0.25">
      <c r="A84" s="265"/>
      <c r="B84" s="232"/>
      <c r="C84" s="314" t="s">
        <v>277</v>
      </c>
      <c r="D84" s="247"/>
      <c r="E84" s="247"/>
      <c r="F84" s="81" t="s">
        <v>233</v>
      </c>
      <c r="G84" s="153">
        <v>308372.17</v>
      </c>
      <c r="H84" s="153">
        <v>308372.17</v>
      </c>
      <c r="I84" s="152">
        <v>0</v>
      </c>
      <c r="J84" s="152">
        <v>0</v>
      </c>
      <c r="K84" s="94">
        <f t="shared" si="7"/>
        <v>308372.17</v>
      </c>
      <c r="L84" s="152">
        <v>0</v>
      </c>
      <c r="M84" s="120">
        <f t="shared" si="8"/>
        <v>1</v>
      </c>
      <c r="N84" s="273"/>
      <c r="O84" s="273"/>
      <c r="P84" s="249"/>
      <c r="Q84" s="316"/>
      <c r="R84" s="313"/>
      <c r="S84" s="313"/>
      <c r="T84" s="298"/>
      <c r="U84" s="313"/>
      <c r="V84" s="318"/>
      <c r="W84" s="305"/>
    </row>
    <row r="85" spans="1:23" ht="39" customHeight="1" x14ac:dyDescent="0.25">
      <c r="A85" s="265"/>
      <c r="B85" s="232"/>
      <c r="C85" s="314"/>
      <c r="D85" s="247"/>
      <c r="E85" s="247"/>
      <c r="F85" s="81" t="s">
        <v>154</v>
      </c>
      <c r="G85" s="153">
        <v>30.84</v>
      </c>
      <c r="H85" s="153">
        <v>30.84</v>
      </c>
      <c r="I85" s="152">
        <v>0</v>
      </c>
      <c r="J85" s="152">
        <v>0</v>
      </c>
      <c r="K85" s="94">
        <f t="shared" si="7"/>
        <v>30.84</v>
      </c>
      <c r="L85" s="152">
        <v>0</v>
      </c>
      <c r="M85" s="120">
        <f t="shared" si="8"/>
        <v>1</v>
      </c>
      <c r="N85" s="273"/>
      <c r="O85" s="273"/>
      <c r="P85" s="249"/>
      <c r="Q85" s="316"/>
      <c r="R85" s="313"/>
      <c r="S85" s="313"/>
      <c r="T85" s="299"/>
      <c r="U85" s="313"/>
      <c r="V85" s="271"/>
      <c r="W85" s="306"/>
    </row>
    <row r="86" spans="1:23" ht="24" customHeight="1" x14ac:dyDescent="0.25">
      <c r="A86" s="141" t="s">
        <v>39</v>
      </c>
      <c r="B86" s="76" t="s">
        <v>189</v>
      </c>
      <c r="C86" s="124" t="s">
        <v>278</v>
      </c>
      <c r="D86" s="292" t="s">
        <v>279</v>
      </c>
      <c r="E86" s="293"/>
      <c r="F86" s="293"/>
      <c r="G86" s="293"/>
      <c r="H86" s="293"/>
      <c r="I86" s="293"/>
      <c r="J86" s="293"/>
      <c r="K86" s="293"/>
      <c r="L86" s="293"/>
      <c r="M86" s="294"/>
      <c r="N86" s="77"/>
      <c r="O86" s="77"/>
      <c r="P86" s="77"/>
      <c r="Q86" s="77"/>
      <c r="R86" s="77"/>
      <c r="S86" s="77"/>
      <c r="T86" s="77"/>
      <c r="U86" s="77"/>
      <c r="V86" s="77"/>
      <c r="W86" s="125"/>
    </row>
    <row r="87" spans="1:23" ht="111.75" customHeight="1" x14ac:dyDescent="0.25">
      <c r="A87" s="80"/>
      <c r="B87" s="80"/>
      <c r="C87" s="115"/>
      <c r="D87" s="83" t="s">
        <v>280</v>
      </c>
      <c r="E87" s="84"/>
      <c r="F87" s="84" t="s">
        <v>154</v>
      </c>
      <c r="G87" s="86">
        <f>G88+G92+G93</f>
        <v>93552.56</v>
      </c>
      <c r="H87" s="86">
        <f>H88+H92+H93</f>
        <v>92053.9</v>
      </c>
      <c r="I87" s="86">
        <f>I88+I92</f>
        <v>9.5500000000000007</v>
      </c>
      <c r="J87" s="86">
        <f>J88+J92</f>
        <v>27.69</v>
      </c>
      <c r="K87" s="86">
        <f>K88+K92+K93</f>
        <v>92072.04</v>
      </c>
      <c r="L87" s="86">
        <f>L88+L92+L93</f>
        <v>0</v>
      </c>
      <c r="M87" s="130"/>
      <c r="N87" s="88"/>
      <c r="O87" s="88"/>
      <c r="P87" s="154"/>
      <c r="Q87" s="154"/>
      <c r="R87" s="130"/>
      <c r="S87" s="130"/>
      <c r="T87" s="130"/>
      <c r="U87" s="130"/>
      <c r="V87" s="109"/>
      <c r="W87" s="155"/>
    </row>
    <row r="88" spans="1:23" ht="51.75" customHeight="1" x14ac:dyDescent="0.25">
      <c r="A88" s="232" t="s">
        <v>39</v>
      </c>
      <c r="B88" s="232" t="s">
        <v>189</v>
      </c>
      <c r="C88" s="82" t="s">
        <v>281</v>
      </c>
      <c r="D88" s="247" t="s">
        <v>282</v>
      </c>
      <c r="E88" s="233" t="s">
        <v>283</v>
      </c>
      <c r="F88" s="233" t="s">
        <v>154</v>
      </c>
      <c r="G88" s="237">
        <v>44944.91</v>
      </c>
      <c r="H88" s="237">
        <v>44653.34</v>
      </c>
      <c r="I88" s="248">
        <v>0</v>
      </c>
      <c r="J88" s="248">
        <v>0</v>
      </c>
      <c r="K88" s="242">
        <f>H88-I88+J88</f>
        <v>44653.34</v>
      </c>
      <c r="L88" s="255">
        <v>0</v>
      </c>
      <c r="M88" s="261">
        <f t="shared" si="8"/>
        <v>0.99351272480020525</v>
      </c>
      <c r="N88" s="247" t="s">
        <v>284</v>
      </c>
      <c r="O88" s="233" t="s">
        <v>63</v>
      </c>
      <c r="P88" s="319">
        <v>100</v>
      </c>
      <c r="Q88" s="320">
        <v>71.599999999999994</v>
      </c>
      <c r="R88" s="261" t="s">
        <v>52</v>
      </c>
      <c r="S88" s="261" t="s">
        <v>52</v>
      </c>
      <c r="T88" s="261">
        <f t="shared" ref="T88:T100" si="10">IF((Q88/P88)&lt;1,Q88/P88,1)</f>
        <v>0.71599999999999997</v>
      </c>
      <c r="U88" s="261" t="s">
        <v>52</v>
      </c>
      <c r="V88" s="270" t="str">
        <f t="shared" si="9"/>
        <v>Не выполнено.</v>
      </c>
      <c r="W88" s="321" t="s">
        <v>285</v>
      </c>
    </row>
    <row r="89" spans="1:23" ht="71.25" customHeight="1" x14ac:dyDescent="0.25">
      <c r="A89" s="232"/>
      <c r="B89" s="232"/>
      <c r="C89" s="82" t="s">
        <v>286</v>
      </c>
      <c r="D89" s="247"/>
      <c r="E89" s="233"/>
      <c r="F89" s="233"/>
      <c r="G89" s="237"/>
      <c r="H89" s="237"/>
      <c r="I89" s="248"/>
      <c r="J89" s="248"/>
      <c r="K89" s="242"/>
      <c r="L89" s="255"/>
      <c r="M89" s="261"/>
      <c r="N89" s="247"/>
      <c r="O89" s="233"/>
      <c r="P89" s="319"/>
      <c r="Q89" s="320"/>
      <c r="R89" s="261"/>
      <c r="S89" s="261"/>
      <c r="T89" s="261"/>
      <c r="U89" s="261"/>
      <c r="V89" s="318"/>
      <c r="W89" s="322"/>
    </row>
    <row r="90" spans="1:23" ht="61.5" customHeight="1" x14ac:dyDescent="0.25">
      <c r="A90" s="232"/>
      <c r="B90" s="232"/>
      <c r="C90" s="82" t="s">
        <v>287</v>
      </c>
      <c r="D90" s="247"/>
      <c r="E90" s="233"/>
      <c r="F90" s="233"/>
      <c r="G90" s="237"/>
      <c r="H90" s="237"/>
      <c r="I90" s="248"/>
      <c r="J90" s="248"/>
      <c r="K90" s="242"/>
      <c r="L90" s="255"/>
      <c r="M90" s="261"/>
      <c r="N90" s="247"/>
      <c r="O90" s="233"/>
      <c r="P90" s="319"/>
      <c r="Q90" s="320"/>
      <c r="R90" s="261"/>
      <c r="S90" s="261"/>
      <c r="T90" s="261"/>
      <c r="U90" s="261"/>
      <c r="V90" s="318"/>
      <c r="W90" s="322"/>
    </row>
    <row r="91" spans="1:23" ht="64.5" customHeight="1" x14ac:dyDescent="0.25">
      <c r="A91" s="232"/>
      <c r="B91" s="232"/>
      <c r="C91" s="156" t="s">
        <v>288</v>
      </c>
      <c r="D91" s="247"/>
      <c r="E91" s="233"/>
      <c r="F91" s="233"/>
      <c r="G91" s="237"/>
      <c r="H91" s="237"/>
      <c r="I91" s="248"/>
      <c r="J91" s="248"/>
      <c r="K91" s="242"/>
      <c r="L91" s="255"/>
      <c r="M91" s="261"/>
      <c r="N91" s="247"/>
      <c r="O91" s="233"/>
      <c r="P91" s="319"/>
      <c r="Q91" s="320"/>
      <c r="R91" s="261"/>
      <c r="S91" s="261"/>
      <c r="T91" s="261"/>
      <c r="U91" s="261"/>
      <c r="V91" s="271"/>
      <c r="W91" s="323"/>
    </row>
    <row r="92" spans="1:23" ht="116.25" customHeight="1" x14ac:dyDescent="0.25">
      <c r="A92" s="80" t="s">
        <v>39</v>
      </c>
      <c r="B92" s="80" t="s">
        <v>189</v>
      </c>
      <c r="C92" s="82" t="s">
        <v>289</v>
      </c>
      <c r="D92" s="92" t="s">
        <v>290</v>
      </c>
      <c r="E92" s="81" t="s">
        <v>291</v>
      </c>
      <c r="F92" s="81" t="s">
        <v>154</v>
      </c>
      <c r="G92" s="93">
        <v>45854.95</v>
      </c>
      <c r="H92" s="93">
        <v>45260.97</v>
      </c>
      <c r="I92" s="111">
        <v>9.5500000000000007</v>
      </c>
      <c r="J92" s="111">
        <v>27.69</v>
      </c>
      <c r="K92" s="94">
        <f t="shared" ref="K92:K100" si="11">H92-I92+J92</f>
        <v>45279.11</v>
      </c>
      <c r="L92" s="131">
        <v>0</v>
      </c>
      <c r="M92" s="120">
        <f t="shared" si="8"/>
        <v>0.98744214092480753</v>
      </c>
      <c r="N92" s="92" t="s">
        <v>292</v>
      </c>
      <c r="O92" s="81" t="s">
        <v>293</v>
      </c>
      <c r="P92" s="157">
        <v>0</v>
      </c>
      <c r="Q92" s="131">
        <v>0</v>
      </c>
      <c r="R92" s="133" t="s">
        <v>52</v>
      </c>
      <c r="S92" s="133" t="s">
        <v>52</v>
      </c>
      <c r="T92" s="133" t="s">
        <v>52</v>
      </c>
      <c r="U92" s="133">
        <f>IFERROR((P92/Q92),1)</f>
        <v>1</v>
      </c>
      <c r="V92" s="66" t="str">
        <f t="shared" ref="V92:V93" si="12">IF(U92&gt;=1,"Выполнено.",IF(U92&lt;1,"Не выполнено.",""))</f>
        <v>Выполнено.</v>
      </c>
      <c r="W92" s="113"/>
    </row>
    <row r="93" spans="1:23" ht="99" customHeight="1" x14ac:dyDescent="0.25">
      <c r="A93" s="80" t="s">
        <v>39</v>
      </c>
      <c r="B93" s="80" t="s">
        <v>189</v>
      </c>
      <c r="C93" s="82" t="s">
        <v>294</v>
      </c>
      <c r="D93" s="92" t="s">
        <v>193</v>
      </c>
      <c r="E93" s="81" t="s">
        <v>291</v>
      </c>
      <c r="F93" s="81" t="s">
        <v>154</v>
      </c>
      <c r="G93" s="93">
        <v>2752.7</v>
      </c>
      <c r="H93" s="93">
        <v>2139.59</v>
      </c>
      <c r="I93" s="111">
        <v>0</v>
      </c>
      <c r="J93" s="111">
        <v>0</v>
      </c>
      <c r="K93" s="94">
        <f t="shared" si="11"/>
        <v>2139.59</v>
      </c>
      <c r="L93" s="131">
        <v>0</v>
      </c>
      <c r="M93" s="120">
        <f t="shared" si="8"/>
        <v>0.77726958985723116</v>
      </c>
      <c r="N93" s="92" t="s">
        <v>295</v>
      </c>
      <c r="O93" s="81" t="s">
        <v>296</v>
      </c>
      <c r="P93" s="157">
        <v>1</v>
      </c>
      <c r="Q93" s="131">
        <v>1</v>
      </c>
      <c r="R93" s="133" t="s">
        <v>52</v>
      </c>
      <c r="S93" s="133" t="s">
        <v>52</v>
      </c>
      <c r="T93" s="133">
        <f t="shared" si="10"/>
        <v>1</v>
      </c>
      <c r="U93" s="133" t="s">
        <v>52</v>
      </c>
      <c r="V93" s="66" t="str">
        <f t="shared" si="12"/>
        <v>Выполнено.</v>
      </c>
      <c r="W93" s="113"/>
    </row>
    <row r="94" spans="1:23" ht="130.5" customHeight="1" x14ac:dyDescent="0.25">
      <c r="A94" s="80" t="s">
        <v>39</v>
      </c>
      <c r="B94" s="80" t="s">
        <v>189</v>
      </c>
      <c r="C94" s="115" t="s">
        <v>297</v>
      </c>
      <c r="D94" s="92" t="s">
        <v>298</v>
      </c>
      <c r="E94" s="108" t="s">
        <v>299</v>
      </c>
      <c r="F94" s="81" t="s">
        <v>185</v>
      </c>
      <c r="G94" s="94">
        <v>0</v>
      </c>
      <c r="H94" s="94">
        <v>0</v>
      </c>
      <c r="I94" s="94">
        <v>0</v>
      </c>
      <c r="J94" s="94">
        <v>0</v>
      </c>
      <c r="K94" s="94">
        <f t="shared" si="11"/>
        <v>0</v>
      </c>
      <c r="L94" s="157">
        <v>0</v>
      </c>
      <c r="M94" s="120" t="e">
        <f t="shared" si="8"/>
        <v>#DIV/0!</v>
      </c>
      <c r="N94" s="108" t="s">
        <v>300</v>
      </c>
      <c r="O94" s="81" t="s">
        <v>296</v>
      </c>
      <c r="P94" s="81">
        <v>1</v>
      </c>
      <c r="Q94" s="132">
        <v>1</v>
      </c>
      <c r="R94" s="133" t="s">
        <v>52</v>
      </c>
      <c r="S94" s="133" t="s">
        <v>52</v>
      </c>
      <c r="T94" s="133">
        <f t="shared" si="10"/>
        <v>1</v>
      </c>
      <c r="U94" s="133" t="s">
        <v>52</v>
      </c>
      <c r="V94" s="66" t="str">
        <f t="shared" ref="V94:V95" si="13">IF(T94&gt;=1,"Выполнено.",IF(T94&lt;1,"Не выполнено.",""))</f>
        <v>Выполнено.</v>
      </c>
      <c r="W94" s="113"/>
    </row>
    <row r="95" spans="1:23" ht="221.25" customHeight="1" x14ac:dyDescent="0.25">
      <c r="A95" s="80" t="s">
        <v>39</v>
      </c>
      <c r="B95" s="80" t="s">
        <v>189</v>
      </c>
      <c r="C95" s="115" t="s">
        <v>301</v>
      </c>
      <c r="D95" s="108" t="s">
        <v>302</v>
      </c>
      <c r="E95" s="108" t="s">
        <v>303</v>
      </c>
      <c r="F95" s="81" t="s">
        <v>185</v>
      </c>
      <c r="G95" s="94">
        <v>0</v>
      </c>
      <c r="H95" s="94">
        <v>0</v>
      </c>
      <c r="I95" s="94">
        <v>0</v>
      </c>
      <c r="J95" s="94">
        <v>0</v>
      </c>
      <c r="K95" s="94">
        <f t="shared" si="11"/>
        <v>0</v>
      </c>
      <c r="L95" s="157">
        <v>0</v>
      </c>
      <c r="M95" s="120" t="e">
        <f t="shared" si="8"/>
        <v>#DIV/0!</v>
      </c>
      <c r="N95" s="92" t="s">
        <v>304</v>
      </c>
      <c r="O95" s="158" t="s">
        <v>51</v>
      </c>
      <c r="P95" s="158">
        <v>4</v>
      </c>
      <c r="Q95" s="159">
        <v>5</v>
      </c>
      <c r="R95" s="133" t="s">
        <v>52</v>
      </c>
      <c r="S95" s="133" t="s">
        <v>52</v>
      </c>
      <c r="T95" s="133">
        <f t="shared" si="10"/>
        <v>1</v>
      </c>
      <c r="U95" s="133" t="s">
        <v>52</v>
      </c>
      <c r="V95" s="66" t="str">
        <f t="shared" si="13"/>
        <v>Выполнено.</v>
      </c>
      <c r="W95" s="113"/>
    </row>
    <row r="96" spans="1:23" ht="240" customHeight="1" x14ac:dyDescent="0.25">
      <c r="A96" s="80" t="s">
        <v>39</v>
      </c>
      <c r="B96" s="80" t="s">
        <v>189</v>
      </c>
      <c r="C96" s="115" t="s">
        <v>305</v>
      </c>
      <c r="D96" s="108" t="s">
        <v>306</v>
      </c>
      <c r="E96" s="108" t="s">
        <v>307</v>
      </c>
      <c r="F96" s="81" t="s">
        <v>185</v>
      </c>
      <c r="G96" s="94">
        <v>0</v>
      </c>
      <c r="H96" s="94">
        <v>0</v>
      </c>
      <c r="I96" s="94">
        <v>0</v>
      </c>
      <c r="J96" s="94">
        <v>0</v>
      </c>
      <c r="K96" s="94">
        <f t="shared" si="11"/>
        <v>0</v>
      </c>
      <c r="L96" s="157">
        <v>0</v>
      </c>
      <c r="M96" s="120" t="e">
        <f t="shared" si="8"/>
        <v>#DIV/0!</v>
      </c>
      <c r="N96" s="92" t="s">
        <v>308</v>
      </c>
      <c r="O96" s="158" t="s">
        <v>293</v>
      </c>
      <c r="P96" s="160">
        <v>0</v>
      </c>
      <c r="Q96" s="161">
        <v>0</v>
      </c>
      <c r="R96" s="133" t="s">
        <v>52</v>
      </c>
      <c r="S96" s="133" t="s">
        <v>52</v>
      </c>
      <c r="T96" s="133" t="s">
        <v>52</v>
      </c>
      <c r="U96" s="133">
        <f>IFERROR(P96/Q96,1)</f>
        <v>1</v>
      </c>
      <c r="V96" s="66" t="str">
        <f>IF(U96&gt;=1,"Выполнено.",IF(U96&lt;1,"Не выполнено.",""))</f>
        <v>Выполнено.</v>
      </c>
      <c r="W96" s="113"/>
    </row>
    <row r="97" spans="1:27" ht="97.5" customHeight="1" x14ac:dyDescent="0.25">
      <c r="A97" s="80" t="s">
        <v>39</v>
      </c>
      <c r="B97" s="80" t="s">
        <v>189</v>
      </c>
      <c r="C97" s="115" t="s">
        <v>309</v>
      </c>
      <c r="D97" s="92" t="s">
        <v>310</v>
      </c>
      <c r="E97" s="81" t="s">
        <v>311</v>
      </c>
      <c r="F97" s="81" t="s">
        <v>185</v>
      </c>
      <c r="G97" s="94">
        <v>0</v>
      </c>
      <c r="H97" s="94">
        <v>0</v>
      </c>
      <c r="I97" s="94">
        <v>0</v>
      </c>
      <c r="J97" s="94">
        <v>0</v>
      </c>
      <c r="K97" s="94">
        <f t="shared" si="11"/>
        <v>0</v>
      </c>
      <c r="L97" s="157">
        <v>0</v>
      </c>
      <c r="M97" s="133" t="e">
        <f t="shared" ref="M97:M100" si="14">IF((K97/(G97-L97))&lt;1,(K97/(G97-L97)),1)</f>
        <v>#DIV/0!</v>
      </c>
      <c r="N97" s="92" t="s">
        <v>312</v>
      </c>
      <c r="O97" s="81" t="s">
        <v>51</v>
      </c>
      <c r="P97" s="158">
        <v>5</v>
      </c>
      <c r="Q97" s="132">
        <v>5</v>
      </c>
      <c r="R97" s="133" t="s">
        <v>52</v>
      </c>
      <c r="S97" s="133" t="s">
        <v>52</v>
      </c>
      <c r="T97" s="133">
        <f t="shared" si="10"/>
        <v>1</v>
      </c>
      <c r="U97" s="133" t="s">
        <v>52</v>
      </c>
      <c r="V97" s="66" t="str">
        <f>IF(T97&gt;=1,"Выполнено.",IF(T97&lt;1,"Не выполнено.",""))</f>
        <v>Выполнено.</v>
      </c>
      <c r="W97" s="113"/>
    </row>
    <row r="98" spans="1:27" ht="168.75" customHeight="1" x14ac:dyDescent="0.25">
      <c r="A98" s="80" t="s">
        <v>39</v>
      </c>
      <c r="B98" s="80" t="s">
        <v>189</v>
      </c>
      <c r="C98" s="115" t="s">
        <v>313</v>
      </c>
      <c r="D98" s="92" t="s">
        <v>314</v>
      </c>
      <c r="E98" s="108" t="s">
        <v>315</v>
      </c>
      <c r="F98" s="81" t="s">
        <v>185</v>
      </c>
      <c r="G98" s="94">
        <v>0</v>
      </c>
      <c r="H98" s="94">
        <v>0</v>
      </c>
      <c r="I98" s="94">
        <v>0</v>
      </c>
      <c r="J98" s="94">
        <v>0</v>
      </c>
      <c r="K98" s="94">
        <f t="shared" si="11"/>
        <v>0</v>
      </c>
      <c r="L98" s="157">
        <v>0</v>
      </c>
      <c r="M98" s="133" t="e">
        <f t="shared" si="14"/>
        <v>#DIV/0!</v>
      </c>
      <c r="N98" s="92" t="s">
        <v>316</v>
      </c>
      <c r="O98" s="81" t="s">
        <v>51</v>
      </c>
      <c r="P98" s="81">
        <v>32</v>
      </c>
      <c r="Q98" s="132">
        <v>32</v>
      </c>
      <c r="R98" s="133" t="s">
        <v>52</v>
      </c>
      <c r="S98" s="133" t="s">
        <v>52</v>
      </c>
      <c r="T98" s="133" t="s">
        <v>52</v>
      </c>
      <c r="U98" s="162">
        <f>IF((P98/Q98)&lt;1,P98/Q98,1)</f>
        <v>1</v>
      </c>
      <c r="V98" s="66" t="str">
        <f>IF(U98&gt;=1,"Выполнено.",IF(U98&lt;1,"Не выполнено.",""))</f>
        <v>Выполнено.</v>
      </c>
      <c r="W98" s="113"/>
    </row>
    <row r="99" spans="1:27" ht="114" customHeight="1" x14ac:dyDescent="0.25">
      <c r="A99" s="80" t="s">
        <v>39</v>
      </c>
      <c r="B99" s="80" t="s">
        <v>189</v>
      </c>
      <c r="C99" s="115" t="s">
        <v>317</v>
      </c>
      <c r="D99" s="92" t="s">
        <v>318</v>
      </c>
      <c r="E99" s="108" t="s">
        <v>319</v>
      </c>
      <c r="F99" s="81" t="s">
        <v>185</v>
      </c>
      <c r="G99" s="94">
        <v>0</v>
      </c>
      <c r="H99" s="94">
        <v>0</v>
      </c>
      <c r="I99" s="94">
        <v>0</v>
      </c>
      <c r="J99" s="94">
        <v>0</v>
      </c>
      <c r="K99" s="94">
        <f t="shared" si="11"/>
        <v>0</v>
      </c>
      <c r="L99" s="157">
        <v>0</v>
      </c>
      <c r="M99" s="120" t="e">
        <f t="shared" si="14"/>
        <v>#DIV/0!</v>
      </c>
      <c r="N99" s="108" t="s">
        <v>320</v>
      </c>
      <c r="O99" s="81" t="s">
        <v>63</v>
      </c>
      <c r="P99" s="81">
        <v>0</v>
      </c>
      <c r="Q99" s="159">
        <v>0</v>
      </c>
      <c r="R99" s="133" t="s">
        <v>52</v>
      </c>
      <c r="S99" s="133" t="s">
        <v>52</v>
      </c>
      <c r="T99" s="133" t="s">
        <v>52</v>
      </c>
      <c r="U99" s="133" t="s">
        <v>52</v>
      </c>
      <c r="V99" s="139" t="s">
        <v>126</v>
      </c>
      <c r="W99" s="49"/>
    </row>
    <row r="100" spans="1:27" ht="236.25" customHeight="1" x14ac:dyDescent="0.25">
      <c r="A100" s="80" t="s">
        <v>39</v>
      </c>
      <c r="B100" s="80" t="s">
        <v>189</v>
      </c>
      <c r="C100" s="115" t="s">
        <v>321</v>
      </c>
      <c r="D100" s="92" t="s">
        <v>322</v>
      </c>
      <c r="E100" s="108" t="s">
        <v>323</v>
      </c>
      <c r="F100" s="81" t="s">
        <v>185</v>
      </c>
      <c r="G100" s="94">
        <v>0</v>
      </c>
      <c r="H100" s="94">
        <v>0</v>
      </c>
      <c r="I100" s="94">
        <v>0</v>
      </c>
      <c r="J100" s="94">
        <v>0</v>
      </c>
      <c r="K100" s="94">
        <f t="shared" si="11"/>
        <v>0</v>
      </c>
      <c r="L100" s="157">
        <v>0</v>
      </c>
      <c r="M100" s="120" t="e">
        <f t="shared" si="14"/>
        <v>#DIV/0!</v>
      </c>
      <c r="N100" s="92" t="s">
        <v>324</v>
      </c>
      <c r="O100" s="81" t="s">
        <v>51</v>
      </c>
      <c r="P100" s="112">
        <v>1</v>
      </c>
      <c r="Q100" s="163">
        <v>1</v>
      </c>
      <c r="R100" s="133" t="s">
        <v>52</v>
      </c>
      <c r="S100" s="133" t="s">
        <v>52</v>
      </c>
      <c r="T100" s="133">
        <f t="shared" si="10"/>
        <v>1</v>
      </c>
      <c r="U100" s="133" t="s">
        <v>52</v>
      </c>
      <c r="V100" s="66" t="str">
        <f>IF(T100&gt;=1,"Выполнено.",IF(T100&lt;1,"Не выполнено.",""))</f>
        <v>Выполнено.</v>
      </c>
      <c r="W100" s="113"/>
    </row>
    <row r="101" spans="1:27" ht="15.75" x14ac:dyDescent="0.25">
      <c r="A101" s="324" t="s">
        <v>325</v>
      </c>
      <c r="B101" s="325"/>
      <c r="C101" s="325"/>
      <c r="D101" s="325"/>
      <c r="E101" s="325"/>
      <c r="F101" s="325"/>
      <c r="G101" s="326"/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164"/>
      <c r="W101" s="165"/>
    </row>
    <row r="102" spans="1:27" ht="31.5" customHeight="1" x14ac:dyDescent="0.25">
      <c r="A102" s="327" t="s">
        <v>326</v>
      </c>
      <c r="B102" s="325"/>
      <c r="C102" s="325"/>
      <c r="D102" s="325"/>
      <c r="E102" s="325"/>
      <c r="F102" s="325"/>
      <c r="G102" s="166">
        <f t="shared" ref="G102:L102" si="15">G103+G109</f>
        <v>1225713.0599999998</v>
      </c>
      <c r="H102" s="166">
        <f t="shared" si="15"/>
        <v>877516.26522000006</v>
      </c>
      <c r="I102" s="166">
        <f t="shared" si="15"/>
        <v>9.5500000000000007</v>
      </c>
      <c r="J102" s="166">
        <f t="shared" si="15"/>
        <v>53.49</v>
      </c>
      <c r="K102" s="166">
        <f t="shared" si="15"/>
        <v>877560.20522</v>
      </c>
      <c r="L102" s="166">
        <f t="shared" si="15"/>
        <v>10981.6</v>
      </c>
      <c r="M102" s="167">
        <f>IF((K102/(G102-L102))&lt;1,(K102/(G102-L102)),1)</f>
        <v>0.72243144605804499</v>
      </c>
      <c r="N102" s="328" t="s">
        <v>327</v>
      </c>
      <c r="O102" s="329"/>
      <c r="P102" s="329"/>
      <c r="Q102" s="329"/>
      <c r="R102" s="330">
        <f>SUM(R7:R11,R13,R14,S15,R16:R17,R18,R35)</f>
        <v>9.9354753920918277</v>
      </c>
      <c r="S102" s="331"/>
      <c r="T102" s="330" t="s">
        <v>52</v>
      </c>
      <c r="U102" s="332"/>
      <c r="V102" s="52" t="s">
        <v>52</v>
      </c>
      <c r="W102" s="168"/>
    </row>
    <row r="103" spans="1:27" ht="35.25" customHeight="1" x14ac:dyDescent="0.25">
      <c r="A103" s="327" t="s">
        <v>328</v>
      </c>
      <c r="B103" s="325"/>
      <c r="C103" s="325"/>
      <c r="D103" s="325"/>
      <c r="E103" s="325"/>
      <c r="F103" s="325"/>
      <c r="G103" s="169">
        <f t="shared" ref="G103:L103" si="16">SUM(G105:G108)</f>
        <v>1225713.0599999998</v>
      </c>
      <c r="H103" s="169">
        <f t="shared" si="16"/>
        <v>877516.26522000006</v>
      </c>
      <c r="I103" s="169">
        <f t="shared" si="16"/>
        <v>9.5500000000000007</v>
      </c>
      <c r="J103" s="169">
        <f t="shared" si="16"/>
        <v>53.49</v>
      </c>
      <c r="K103" s="169">
        <f t="shared" si="16"/>
        <v>877560.20522</v>
      </c>
      <c r="L103" s="169">
        <f t="shared" si="16"/>
        <v>10981.6</v>
      </c>
      <c r="M103" s="170" t="s">
        <v>52</v>
      </c>
      <c r="N103" s="328" t="s">
        <v>329</v>
      </c>
      <c r="O103" s="328"/>
      <c r="P103" s="328"/>
      <c r="Q103" s="328"/>
      <c r="R103" s="333">
        <v>12</v>
      </c>
      <c r="S103" s="333"/>
      <c r="T103" s="330" t="s">
        <v>52</v>
      </c>
      <c r="U103" s="330"/>
      <c r="V103" s="52" t="s">
        <v>52</v>
      </c>
      <c r="W103" s="168"/>
    </row>
    <row r="104" spans="1:27" ht="15.75" x14ac:dyDescent="0.25">
      <c r="A104" s="327" t="s">
        <v>330</v>
      </c>
      <c r="B104" s="325"/>
      <c r="C104" s="325"/>
      <c r="D104" s="325"/>
      <c r="E104" s="325"/>
      <c r="F104" s="325"/>
      <c r="G104" s="169"/>
      <c r="H104" s="169"/>
      <c r="I104" s="169"/>
      <c r="J104" s="169"/>
      <c r="K104" s="171"/>
      <c r="L104" s="171"/>
      <c r="M104" s="170" t="s">
        <v>52</v>
      </c>
      <c r="N104" s="334" t="s">
        <v>331</v>
      </c>
      <c r="O104" s="334"/>
      <c r="P104" s="334"/>
      <c r="Q104" s="334"/>
      <c r="R104" s="335">
        <f>R102/R103</f>
        <v>0.82795628267431898</v>
      </c>
      <c r="S104" s="335"/>
      <c r="T104" s="330" t="s">
        <v>52</v>
      </c>
      <c r="U104" s="330"/>
      <c r="V104" s="52" t="s">
        <v>52</v>
      </c>
      <c r="W104" s="168"/>
    </row>
    <row r="105" spans="1:27" ht="33.75" customHeight="1" x14ac:dyDescent="0.25">
      <c r="A105" s="336" t="s">
        <v>332</v>
      </c>
      <c r="B105" s="325"/>
      <c r="C105" s="325"/>
      <c r="D105" s="325"/>
      <c r="E105" s="325"/>
      <c r="F105" s="325"/>
      <c r="G105" s="169">
        <f>SUM(G21,G29,G37:G43,G47,G49,G51,G54,G57,G60,G62,G65,G67,G70,G72,G75,G78,G81,G83,G85,G88,G92,G93,G45,G44,G33)</f>
        <v>640007.24</v>
      </c>
      <c r="H105" s="169">
        <f>SUM(H21,H29,H37:H43,H47,H49,H51,H54,H57,H60,H62,H65,H67,H70,H72,H75,H78,H81,H83,H85,H88,H92,H93,H45,H44,H33)</f>
        <v>332242.98522000003</v>
      </c>
      <c r="I105" s="169">
        <f>SUM(I21,I29,I37:I43,I47,I49,I51,I54,I57,I60,I62,I65,I67,I70,I72,I75,I78,I81,I83,I85,I88,I92)</f>
        <v>9.5500000000000007</v>
      </c>
      <c r="J105" s="169">
        <f>SUM(J21,J29,J37:J43,J47,J49,J51,J54,J57,J60,J62,J65,J67,J70,J72,J75,J78,J81,J83,J85,J88,J92)</f>
        <v>53.49</v>
      </c>
      <c r="K105" s="169">
        <f>SUM(K21,K29,K33,K37:K46,K47,K49,K51,K54,K57,K60,K62,K65,K67,K70,K72,K75,K78,K81,K83,K85,K88,K92,K93)</f>
        <v>332286.92521999998</v>
      </c>
      <c r="L105" s="169">
        <f>SUM(L21,L29,L37:L43,L47,L49,L51,L54,L57,L60,L62,L65,L67,L70,L72,L75,L78,L81,L83,L85,L88,L92)</f>
        <v>10981.6</v>
      </c>
      <c r="M105" s="170" t="s">
        <v>52</v>
      </c>
      <c r="N105" s="334"/>
      <c r="O105" s="334"/>
      <c r="P105" s="334"/>
      <c r="Q105" s="334"/>
      <c r="R105" s="335"/>
      <c r="S105" s="335"/>
      <c r="T105" s="330"/>
      <c r="U105" s="330"/>
      <c r="V105" s="52"/>
      <c r="W105" s="168"/>
    </row>
    <row r="106" spans="1:27" ht="36.75" customHeight="1" x14ac:dyDescent="0.25">
      <c r="A106" s="336" t="s">
        <v>333</v>
      </c>
      <c r="B106" s="325"/>
      <c r="C106" s="325"/>
      <c r="D106" s="325"/>
      <c r="E106" s="325"/>
      <c r="F106" s="325"/>
      <c r="G106" s="169">
        <f t="shared" ref="G106:L106" si="17">SUM(G52,G55,G61,G64,G71,G74,G77,G84)</f>
        <v>545538.12</v>
      </c>
      <c r="H106" s="169">
        <f t="shared" si="17"/>
        <v>537859.36</v>
      </c>
      <c r="I106" s="169">
        <f t="shared" si="17"/>
        <v>0</v>
      </c>
      <c r="J106" s="169">
        <f t="shared" si="17"/>
        <v>0</v>
      </c>
      <c r="K106" s="169">
        <f t="shared" si="17"/>
        <v>537859.36</v>
      </c>
      <c r="L106" s="169">
        <f t="shared" si="17"/>
        <v>0</v>
      </c>
      <c r="M106" s="170" t="s">
        <v>52</v>
      </c>
      <c r="N106" s="334"/>
      <c r="O106" s="334"/>
      <c r="P106" s="334"/>
      <c r="Q106" s="334"/>
      <c r="R106" s="335"/>
      <c r="S106" s="335"/>
      <c r="T106" s="330"/>
      <c r="U106" s="330"/>
      <c r="V106" s="52"/>
      <c r="W106" s="168"/>
      <c r="X106" s="172"/>
      <c r="Y106" s="172"/>
      <c r="Z106" s="172"/>
      <c r="AA106" s="172"/>
    </row>
    <row r="107" spans="1:27" ht="34.5" customHeight="1" x14ac:dyDescent="0.25">
      <c r="A107" s="336" t="s">
        <v>334</v>
      </c>
      <c r="B107" s="325"/>
      <c r="C107" s="325"/>
      <c r="D107" s="325"/>
      <c r="E107" s="325"/>
      <c r="F107" s="325"/>
      <c r="G107" s="169">
        <f t="shared" ref="G107:L107" si="18">SUM(G31,G46,G48,G50,G53,G56,G59,G66,G69,G80,G82)</f>
        <v>40167.699999999997</v>
      </c>
      <c r="H107" s="169">
        <f t="shared" si="18"/>
        <v>7413.92</v>
      </c>
      <c r="I107" s="169">
        <f t="shared" si="18"/>
        <v>0</v>
      </c>
      <c r="J107" s="169">
        <f t="shared" si="18"/>
        <v>0</v>
      </c>
      <c r="K107" s="169">
        <f t="shared" si="18"/>
        <v>7413.92</v>
      </c>
      <c r="L107" s="169">
        <f t="shared" si="18"/>
        <v>0</v>
      </c>
      <c r="M107" s="170" t="s">
        <v>52</v>
      </c>
      <c r="N107" s="337" t="s">
        <v>335</v>
      </c>
      <c r="O107" s="337"/>
      <c r="P107" s="337"/>
      <c r="Q107" s="337"/>
      <c r="R107" s="246" t="s">
        <v>52</v>
      </c>
      <c r="S107" s="246"/>
      <c r="T107" s="246">
        <f>SUM(T22:T24,T29,T34,T37:T41,T43,T50,T59,T64,T80,T88,U92,T93:T95,U96,T97,U98,T100)</f>
        <v>16.216000000000001</v>
      </c>
      <c r="U107" s="246"/>
      <c r="V107" s="96" t="s">
        <v>52</v>
      </c>
      <c r="W107" s="173"/>
      <c r="X107" s="172"/>
      <c r="Y107" s="172"/>
      <c r="Z107" s="172"/>
      <c r="AA107" s="172"/>
    </row>
    <row r="108" spans="1:27" ht="59.25" customHeight="1" x14ac:dyDescent="0.25">
      <c r="A108" s="336" t="s">
        <v>336</v>
      </c>
      <c r="B108" s="325"/>
      <c r="C108" s="325"/>
      <c r="D108" s="325"/>
      <c r="E108" s="325"/>
      <c r="F108" s="325"/>
      <c r="G108" s="169">
        <v>0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70" t="s">
        <v>52</v>
      </c>
      <c r="N108" s="337" t="s">
        <v>337</v>
      </c>
      <c r="O108" s="337"/>
      <c r="P108" s="337"/>
      <c r="Q108" s="337"/>
      <c r="R108" s="246" t="s">
        <v>52</v>
      </c>
      <c r="S108" s="246"/>
      <c r="T108" s="338">
        <v>22</v>
      </c>
      <c r="U108" s="338"/>
      <c r="V108" s="96" t="s">
        <v>52</v>
      </c>
      <c r="W108" s="173"/>
      <c r="X108" s="172"/>
      <c r="Y108" s="172"/>
      <c r="Z108" s="172"/>
      <c r="AA108" s="172"/>
    </row>
    <row r="109" spans="1:27" ht="29.25" customHeight="1" x14ac:dyDescent="0.25">
      <c r="A109" s="327" t="s">
        <v>338</v>
      </c>
      <c r="B109" s="325"/>
      <c r="C109" s="325"/>
      <c r="D109" s="325"/>
      <c r="E109" s="325"/>
      <c r="F109" s="325"/>
      <c r="G109" s="169">
        <v>0</v>
      </c>
      <c r="H109" s="169">
        <v>0</v>
      </c>
      <c r="I109" s="169">
        <v>0</v>
      </c>
      <c r="J109" s="169">
        <v>0</v>
      </c>
      <c r="K109" s="169">
        <v>0</v>
      </c>
      <c r="L109" s="169">
        <v>0</v>
      </c>
      <c r="M109" s="170" t="s">
        <v>52</v>
      </c>
      <c r="N109" s="339" t="s">
        <v>339</v>
      </c>
      <c r="O109" s="339"/>
      <c r="P109" s="339"/>
      <c r="Q109" s="339"/>
      <c r="R109" s="340" t="s">
        <v>52</v>
      </c>
      <c r="S109" s="341"/>
      <c r="T109" s="251">
        <f>T107/T108</f>
        <v>0.73709090909090913</v>
      </c>
      <c r="U109" s="251"/>
      <c r="V109" s="96" t="s">
        <v>52</v>
      </c>
      <c r="W109" s="173"/>
    </row>
    <row r="110" spans="1:27" ht="15.75" x14ac:dyDescent="0.25">
      <c r="A110" s="326"/>
      <c r="B110" s="326"/>
      <c r="C110" s="326"/>
      <c r="D110" s="326"/>
      <c r="E110" s="326"/>
      <c r="F110" s="326"/>
      <c r="G110" s="169"/>
      <c r="H110" s="169"/>
      <c r="I110" s="169"/>
      <c r="J110" s="169"/>
      <c r="K110" s="171"/>
      <c r="L110" s="171"/>
      <c r="M110" s="170"/>
      <c r="N110" s="339"/>
      <c r="O110" s="339"/>
      <c r="P110" s="339"/>
      <c r="Q110" s="339"/>
      <c r="R110" s="342"/>
      <c r="S110" s="343"/>
      <c r="T110" s="251"/>
      <c r="U110" s="251"/>
      <c r="V110" s="96"/>
      <c r="W110" s="173"/>
    </row>
    <row r="111" spans="1:27" ht="15.75" x14ac:dyDescent="0.25">
      <c r="A111" s="326"/>
      <c r="B111" s="326"/>
      <c r="C111" s="326"/>
      <c r="D111" s="326"/>
      <c r="E111" s="326"/>
      <c r="F111" s="326"/>
      <c r="G111" s="169"/>
      <c r="H111" s="169"/>
      <c r="I111" s="169"/>
      <c r="J111" s="169"/>
      <c r="K111" s="171"/>
      <c r="L111" s="171"/>
      <c r="M111" s="170"/>
      <c r="N111" s="339"/>
      <c r="O111" s="339"/>
      <c r="P111" s="339"/>
      <c r="Q111" s="339"/>
      <c r="R111" s="344"/>
      <c r="S111" s="345"/>
      <c r="T111" s="251"/>
      <c r="U111" s="251"/>
      <c r="V111" s="96"/>
      <c r="W111" s="173"/>
    </row>
    <row r="112" spans="1:27" ht="47.25" customHeight="1" x14ac:dyDescent="0.25">
      <c r="A112" s="346"/>
      <c r="B112" s="325"/>
      <c r="C112" s="325"/>
      <c r="D112" s="325"/>
      <c r="E112" s="325"/>
      <c r="F112" s="325"/>
      <c r="G112" s="169"/>
      <c r="H112" s="169"/>
      <c r="I112" s="169"/>
      <c r="J112" s="169"/>
      <c r="K112" s="174"/>
      <c r="L112" s="174"/>
      <c r="M112" s="175"/>
      <c r="N112" s="347" t="s">
        <v>340</v>
      </c>
      <c r="O112" s="348"/>
      <c r="P112" s="348"/>
      <c r="Q112" s="348"/>
      <c r="R112" s="349">
        <f>0.5*R104+0.3*T109+0.2*M102</f>
        <v>0.77959170327604121</v>
      </c>
      <c r="S112" s="350"/>
      <c r="T112" s="350"/>
      <c r="U112" s="350"/>
      <c r="V112" s="176" t="s">
        <v>52</v>
      </c>
      <c r="W112" s="177"/>
    </row>
    <row r="113" spans="1:23" ht="41.25" customHeight="1" x14ac:dyDescent="0.25">
      <c r="A113" s="346"/>
      <c r="B113" s="346"/>
      <c r="C113" s="346"/>
      <c r="D113" s="346"/>
      <c r="E113" s="346"/>
      <c r="F113" s="346"/>
      <c r="G113" s="178"/>
      <c r="H113" s="178"/>
      <c r="I113" s="178"/>
      <c r="J113" s="178"/>
      <c r="K113" s="178"/>
      <c r="L113" s="178"/>
      <c r="M113" s="178"/>
      <c r="N113" s="347" t="s">
        <v>341</v>
      </c>
      <c r="O113" s="347"/>
      <c r="P113" s="347"/>
      <c r="Q113" s="347"/>
      <c r="R113" s="351" t="str">
        <f>IF(R112&gt;=0.95,"Высокая эффективность",IF(AND(R112&lt;0.95,R112&gt;=0.8),"Средняя эффективность",IF(AND(R112&lt;0.8,R112&gt;=0.7),"Эффективность удовлетворительная",IF(R112&lt;0.7,"Эффективность неудовлетворительная",""))))</f>
        <v>Эффективность удовлетворительная</v>
      </c>
      <c r="S113" s="351"/>
      <c r="T113" s="351"/>
      <c r="U113" s="351"/>
      <c r="V113" s="176" t="s">
        <v>52</v>
      </c>
      <c r="W113" s="177"/>
    </row>
    <row r="114" spans="1:23" x14ac:dyDescent="0.25">
      <c r="B114" s="179"/>
      <c r="P114" s="180"/>
      <c r="Q114" s="180"/>
      <c r="R114" s="180"/>
      <c r="S114" s="180"/>
    </row>
    <row r="115" spans="1:23" x14ac:dyDescent="0.25">
      <c r="B115" s="179"/>
      <c r="P115" s="180"/>
      <c r="Q115" s="180"/>
      <c r="R115" s="180"/>
      <c r="S115" s="180"/>
    </row>
  </sheetData>
  <sheetProtection algorithmName="SHA-512" hashValue="t6utocm9sh838l0fIozhsCifUBMzHEOC/mOKAKVvJp182B/AFBCyaFvmuMCQ2heP8+4cN75CFMagRWRhxFi4Jg==" saltValue="H00aZxbW9VTPmsU0j+zMVQ==" spinCount="100000" sheet="1" formatCells="0" formatColumns="0" formatRows="0"/>
  <mergeCells count="342">
    <mergeCell ref="A112:F112"/>
    <mergeCell ref="N112:Q112"/>
    <mergeCell ref="R112:U112"/>
    <mergeCell ref="A113:F113"/>
    <mergeCell ref="N113:Q113"/>
    <mergeCell ref="R113:U113"/>
    <mergeCell ref="A107:F107"/>
    <mergeCell ref="N107:Q107"/>
    <mergeCell ref="R107:S107"/>
    <mergeCell ref="T107:U107"/>
    <mergeCell ref="A108:F108"/>
    <mergeCell ref="N108:Q108"/>
    <mergeCell ref="R108:S108"/>
    <mergeCell ref="T108:U108"/>
    <mergeCell ref="A109:F109"/>
    <mergeCell ref="N109:Q111"/>
    <mergeCell ref="R109:S111"/>
    <mergeCell ref="T109:U111"/>
    <mergeCell ref="A110:F110"/>
    <mergeCell ref="A111:F111"/>
    <mergeCell ref="A103:F103"/>
    <mergeCell ref="N103:Q103"/>
    <mergeCell ref="R103:S103"/>
    <mergeCell ref="T103:U103"/>
    <mergeCell ref="A104:F104"/>
    <mergeCell ref="N104:Q106"/>
    <mergeCell ref="R104:S106"/>
    <mergeCell ref="T104:U106"/>
    <mergeCell ref="A105:F105"/>
    <mergeCell ref="A106:F106"/>
    <mergeCell ref="W88:W91"/>
    <mergeCell ref="A101:F101"/>
    <mergeCell ref="G101:M101"/>
    <mergeCell ref="N101:Q101"/>
    <mergeCell ref="R101:S101"/>
    <mergeCell ref="T101:U101"/>
    <mergeCell ref="A102:F102"/>
    <mergeCell ref="N102:Q102"/>
    <mergeCell ref="R102:S102"/>
    <mergeCell ref="T102:U102"/>
    <mergeCell ref="N88:N91"/>
    <mergeCell ref="O88:O91"/>
    <mergeCell ref="P88:P91"/>
    <mergeCell ref="Q88:Q91"/>
    <mergeCell ref="R88:R91"/>
    <mergeCell ref="S88:S91"/>
    <mergeCell ref="T88:T91"/>
    <mergeCell ref="U88:U91"/>
    <mergeCell ref="V88:V91"/>
    <mergeCell ref="D86:M86"/>
    <mergeCell ref="A88:A91"/>
    <mergeCell ref="B88:B91"/>
    <mergeCell ref="D88:D91"/>
    <mergeCell ref="E88:E91"/>
    <mergeCell ref="F88:F91"/>
    <mergeCell ref="G88:G91"/>
    <mergeCell ref="H88:H91"/>
    <mergeCell ref="I88:I91"/>
    <mergeCell ref="J88:J91"/>
    <mergeCell ref="K88:K91"/>
    <mergeCell ref="L88:L91"/>
    <mergeCell ref="M88:M91"/>
    <mergeCell ref="W77:W78"/>
    <mergeCell ref="D79:M79"/>
    <mergeCell ref="A80:A85"/>
    <mergeCell ref="B80:B85"/>
    <mergeCell ref="C80:C81"/>
    <mergeCell ref="D80:D85"/>
    <mergeCell ref="E80:E85"/>
    <mergeCell ref="N80:N85"/>
    <mergeCell ref="O80:O85"/>
    <mergeCell ref="P80:P85"/>
    <mergeCell ref="Q80:Q85"/>
    <mergeCell ref="R80:R85"/>
    <mergeCell ref="S80:S85"/>
    <mergeCell ref="T80:T85"/>
    <mergeCell ref="U80:U85"/>
    <mergeCell ref="V80:V85"/>
    <mergeCell ref="W80:W85"/>
    <mergeCell ref="C82:C83"/>
    <mergeCell ref="C84:C85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G75:G76"/>
    <mergeCell ref="H75:H76"/>
    <mergeCell ref="I75:I76"/>
    <mergeCell ref="J75:J76"/>
    <mergeCell ref="K75:K76"/>
    <mergeCell ref="L75:L76"/>
    <mergeCell ref="M75:M76"/>
    <mergeCell ref="A77:A78"/>
    <mergeCell ref="B77:B78"/>
    <mergeCell ref="C77:C78"/>
    <mergeCell ref="D77:D78"/>
    <mergeCell ref="E77:E78"/>
    <mergeCell ref="R69:R72"/>
    <mergeCell ref="S69:S72"/>
    <mergeCell ref="T69:T72"/>
    <mergeCell ref="U69:U72"/>
    <mergeCell ref="V69:V72"/>
    <mergeCell ref="W69:W72"/>
    <mergeCell ref="C71:C72"/>
    <mergeCell ref="D73:M73"/>
    <mergeCell ref="A74:A76"/>
    <mergeCell ref="B74:B76"/>
    <mergeCell ref="C74:C75"/>
    <mergeCell ref="D74:D76"/>
    <mergeCell ref="E74:E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F75:F76"/>
    <mergeCell ref="A69:A72"/>
    <mergeCell ref="B69:B72"/>
    <mergeCell ref="C69:C70"/>
    <mergeCell ref="D69:D72"/>
    <mergeCell ref="E69:E72"/>
    <mergeCell ref="N69:N72"/>
    <mergeCell ref="O69:O72"/>
    <mergeCell ref="P69:P72"/>
    <mergeCell ref="Q69:Q72"/>
    <mergeCell ref="Q64:Q67"/>
    <mergeCell ref="R64:R67"/>
    <mergeCell ref="S64:S67"/>
    <mergeCell ref="T64:T67"/>
    <mergeCell ref="U64:U67"/>
    <mergeCell ref="V64:V67"/>
    <mergeCell ref="W64:W67"/>
    <mergeCell ref="C66:C67"/>
    <mergeCell ref="D68:M68"/>
    <mergeCell ref="D63:M63"/>
    <mergeCell ref="A64:A67"/>
    <mergeCell ref="B64:B67"/>
    <mergeCell ref="C64:C65"/>
    <mergeCell ref="D64:D67"/>
    <mergeCell ref="E64:E67"/>
    <mergeCell ref="N64:N67"/>
    <mergeCell ref="O64:O67"/>
    <mergeCell ref="P64:P67"/>
    <mergeCell ref="R55:R57"/>
    <mergeCell ref="S55:S57"/>
    <mergeCell ref="T55:T57"/>
    <mergeCell ref="U55:U57"/>
    <mergeCell ref="V55:V57"/>
    <mergeCell ref="W55:W57"/>
    <mergeCell ref="D58:M58"/>
    <mergeCell ref="A59:A62"/>
    <mergeCell ref="B59:B62"/>
    <mergeCell ref="C59:C60"/>
    <mergeCell ref="D59:D62"/>
    <mergeCell ref="E59:E62"/>
    <mergeCell ref="N59:N62"/>
    <mergeCell ref="O59:O62"/>
    <mergeCell ref="P59:P62"/>
    <mergeCell ref="Q59:Q62"/>
    <mergeCell ref="R59:R62"/>
    <mergeCell ref="S59:S62"/>
    <mergeCell ref="T59:T62"/>
    <mergeCell ref="U59:U62"/>
    <mergeCell ref="V59:V62"/>
    <mergeCell ref="W59:W62"/>
    <mergeCell ref="C61:C62"/>
    <mergeCell ref="A55:A57"/>
    <mergeCell ref="B55:B57"/>
    <mergeCell ref="C55:C57"/>
    <mergeCell ref="D55:D57"/>
    <mergeCell ref="E55:E57"/>
    <mergeCell ref="N55:N57"/>
    <mergeCell ref="O55:O57"/>
    <mergeCell ref="P55:P57"/>
    <mergeCell ref="Q55:Q57"/>
    <mergeCell ref="W50:W51"/>
    <mergeCell ref="A52:A54"/>
    <mergeCell ref="B52:B54"/>
    <mergeCell ref="C52:C54"/>
    <mergeCell ref="D52:D54"/>
    <mergeCell ref="E52:E54"/>
    <mergeCell ref="N52:N54"/>
    <mergeCell ref="O52:O54"/>
    <mergeCell ref="P52:P54"/>
    <mergeCell ref="Q52:Q54"/>
    <mergeCell ref="R52:R54"/>
    <mergeCell ref="S52:S54"/>
    <mergeCell ref="T52:T54"/>
    <mergeCell ref="U52:U54"/>
    <mergeCell ref="V52:V54"/>
    <mergeCell ref="W52:W54"/>
    <mergeCell ref="R48:R49"/>
    <mergeCell ref="S48:S49"/>
    <mergeCell ref="T48:T49"/>
    <mergeCell ref="U48:U49"/>
    <mergeCell ref="V48:V49"/>
    <mergeCell ref="A50:A51"/>
    <mergeCell ref="B50:B51"/>
    <mergeCell ref="C50:C51"/>
    <mergeCell ref="D50:D51"/>
    <mergeCell ref="E50:E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A48:A49"/>
    <mergeCell ref="B48:B49"/>
    <mergeCell ref="C48:C49"/>
    <mergeCell ref="D48:D49"/>
    <mergeCell ref="E48:E49"/>
    <mergeCell ref="N48:N49"/>
    <mergeCell ref="O48:O49"/>
    <mergeCell ref="P48:P49"/>
    <mergeCell ref="Q48:Q49"/>
    <mergeCell ref="W38:W40"/>
    <mergeCell ref="A46:A47"/>
    <mergeCell ref="B46:B47"/>
    <mergeCell ref="C46:C47"/>
    <mergeCell ref="D46:D47"/>
    <mergeCell ref="E46:E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N38:N40"/>
    <mergeCell ref="O38:O40"/>
    <mergeCell ref="P38:P40"/>
    <mergeCell ref="Q38:Q40"/>
    <mergeCell ref="R38:R40"/>
    <mergeCell ref="S38:S40"/>
    <mergeCell ref="T38:T40"/>
    <mergeCell ref="U38:U40"/>
    <mergeCell ref="V38:V40"/>
    <mergeCell ref="D35:M35"/>
    <mergeCell ref="A38:A40"/>
    <mergeCell ref="B38:B40"/>
    <mergeCell ref="D38:D40"/>
    <mergeCell ref="E38:E40"/>
    <mergeCell ref="F38:F40"/>
    <mergeCell ref="G38:G40"/>
    <mergeCell ref="H38:H40"/>
    <mergeCell ref="I38:I40"/>
    <mergeCell ref="J38:J40"/>
    <mergeCell ref="K38:K40"/>
    <mergeCell ref="L38:L40"/>
    <mergeCell ref="M38:M40"/>
    <mergeCell ref="T29:T32"/>
    <mergeCell ref="U29:U32"/>
    <mergeCell ref="V29:V32"/>
    <mergeCell ref="F31:F32"/>
    <mergeCell ref="G31:G32"/>
    <mergeCell ref="H31:H32"/>
    <mergeCell ref="I31:I32"/>
    <mergeCell ref="J31:J32"/>
    <mergeCell ref="K31:K32"/>
    <mergeCell ref="L31:L32"/>
    <mergeCell ref="M31:M32"/>
    <mergeCell ref="K29:K30"/>
    <mergeCell ref="L29:L30"/>
    <mergeCell ref="M29:M30"/>
    <mergeCell ref="N29:N32"/>
    <mergeCell ref="O29:O32"/>
    <mergeCell ref="P29:P32"/>
    <mergeCell ref="Q29:Q32"/>
    <mergeCell ref="R29:R32"/>
    <mergeCell ref="S29:S32"/>
    <mergeCell ref="A29:A32"/>
    <mergeCell ref="B29:B32"/>
    <mergeCell ref="D29:D32"/>
    <mergeCell ref="E29:E32"/>
    <mergeCell ref="F29:F30"/>
    <mergeCell ref="G29:G30"/>
    <mergeCell ref="H29:H30"/>
    <mergeCell ref="I29:I30"/>
    <mergeCell ref="J29:J30"/>
    <mergeCell ref="T18:T19"/>
    <mergeCell ref="U18:U19"/>
    <mergeCell ref="V18:V19"/>
    <mergeCell ref="A21:A28"/>
    <mergeCell ref="B21:B28"/>
    <mergeCell ref="C21:C28"/>
    <mergeCell ref="E21:E25"/>
    <mergeCell ref="F21:F28"/>
    <mergeCell ref="G21:G28"/>
    <mergeCell ref="H21:H28"/>
    <mergeCell ref="I21:I28"/>
    <mergeCell ref="J21:J28"/>
    <mergeCell ref="K21:K28"/>
    <mergeCell ref="L21:L28"/>
    <mergeCell ref="M21:M28"/>
    <mergeCell ref="D6:M17"/>
    <mergeCell ref="A18:A19"/>
    <mergeCell ref="B18:B19"/>
    <mergeCell ref="C18:C19"/>
    <mergeCell ref="D18:M19"/>
    <mergeCell ref="N18:N19"/>
    <mergeCell ref="O18:O19"/>
    <mergeCell ref="R18:R19"/>
    <mergeCell ref="S18:S19"/>
    <mergeCell ref="A1:V1"/>
    <mergeCell ref="A2:C2"/>
    <mergeCell ref="D2:D4"/>
    <mergeCell ref="E2:E4"/>
    <mergeCell ref="F2:F4"/>
    <mergeCell ref="G2:K2"/>
    <mergeCell ref="L2:L4"/>
    <mergeCell ref="M2:M4"/>
    <mergeCell ref="N2:U2"/>
    <mergeCell ref="V2:W2"/>
    <mergeCell ref="A3:A4"/>
    <mergeCell ref="B3:B4"/>
    <mergeCell ref="C3:C4"/>
    <mergeCell ref="G3:G4"/>
    <mergeCell ref="H3:I3"/>
    <mergeCell ref="J3:J4"/>
    <mergeCell ref="K3:K4"/>
    <mergeCell ref="N3:N4"/>
    <mergeCell ref="O3:O4"/>
    <mergeCell ref="P3:P4"/>
    <mergeCell ref="Q3:Q4"/>
    <mergeCell ref="R3:S3"/>
    <mergeCell ref="T3:U3"/>
  </mergeCells>
  <conditionalFormatting sqref="M21:M34">
    <cfRule type="containsErrors" dxfId="7" priority="6" stopIfTrue="1">
      <formula>ISERROR(M21)</formula>
    </cfRule>
  </conditionalFormatting>
  <conditionalFormatting sqref="M38:M54 M59:M62 M64:M67 M69:M72 M74:M78 M80:M85 M88:M100">
    <cfRule type="containsErrors" dxfId="6" priority="5" stopIfTrue="1">
      <formula>ISERROR(M37)</formula>
    </cfRule>
  </conditionalFormatting>
  <conditionalFormatting sqref="M55">
    <cfRule type="containsErrors" dxfId="5" priority="7" stopIfTrue="1">
      <formula>ISERROR(M37)</formula>
    </cfRule>
  </conditionalFormatting>
  <conditionalFormatting sqref="M56">
    <cfRule type="containsErrors" dxfId="4" priority="8" stopIfTrue="1">
      <formula>ISERROR(M37)</formula>
    </cfRule>
  </conditionalFormatting>
  <conditionalFormatting sqref="M102">
    <cfRule type="containsErrors" dxfId="3" priority="4" stopIfTrue="1">
      <formula>ISERROR(M95)</formula>
    </cfRule>
  </conditionalFormatting>
  <conditionalFormatting sqref="R112:U113">
    <cfRule type="containsErrors" dxfId="2" priority="3" stopIfTrue="1">
      <formula>ISERROR(R105)</formula>
    </cfRule>
  </conditionalFormatting>
  <conditionalFormatting sqref="R102:S102 R104:S106">
    <cfRule type="containsErrors" dxfId="1" priority="2" stopIfTrue="1">
      <formula>ISERROR(R95)</formula>
    </cfRule>
  </conditionalFormatting>
  <conditionalFormatting sqref="S15">
    <cfRule type="containsErrors" dxfId="0" priority="1" stopIfTrue="1">
      <formula>ISERROR(S15)</formula>
    </cfRule>
  </conditionalFormatting>
  <pageMargins left="0.23622047244094491" right="0.23622047244094491" top="0.74803149606299213" bottom="0.74803149606299213" header="0.31496062992125984" footer="0.31496062992125984"/>
  <pageSetup paperSize="9" scale="43" firstPageNumber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ТР_Форма 3</vt:lpstr>
      <vt:lpstr>ТР_Форма 2</vt:lpstr>
      <vt:lpstr>ТР_Форма 1_2024</vt:lpstr>
      <vt:lpstr>'ТР_Форма 1_2024'!Область_печати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Бухлова Валентина Вячеславовна</dc:creator>
  <cp:lastModifiedBy>Шахтова Мария Валерьевна</cp:lastModifiedBy>
  <cp:revision>87</cp:revision>
  <cp:lastPrinted>2025-05-21T06:26:34Z</cp:lastPrinted>
  <dcterms:created xsi:type="dcterms:W3CDTF">2006-09-28T05:33:49Z</dcterms:created>
  <dcterms:modified xsi:type="dcterms:W3CDTF">2025-05-21T10:05:09Z</dcterms:modified>
</cp:coreProperties>
</file>