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 activeTab="2"/>
  </bookViews>
  <sheets>
    <sheet name="РКиТ_Форма 3" sheetId="1" r:id="rId1"/>
    <sheet name="РКиТ_Форма 2" sheetId="2" r:id="rId2"/>
    <sheet name="РКиТ_Форма 1_2024" sheetId="3" r:id="rId3"/>
  </sheets>
  <definedNames>
    <definedName name="_xlnm.Print_Area" localSheetId="2">'РКиТ_Форма 1_2024'!$A$1:$V$204</definedName>
  </definedNames>
  <calcPr calcId="144525"/>
</workbook>
</file>

<file path=xl/calcChain.xml><?xml version="1.0" encoding="utf-8"?>
<calcChain xmlns="http://schemas.openxmlformats.org/spreadsheetml/2006/main">
  <c r="T199" i="3" l="1"/>
  <c r="J197" i="3"/>
  <c r="R194" i="3"/>
  <c r="L186" i="3"/>
  <c r="J186" i="3"/>
  <c r="I186" i="3"/>
  <c r="H186" i="3"/>
  <c r="G186" i="3"/>
  <c r="L184" i="3"/>
  <c r="L182" i="3" s="1"/>
  <c r="L181" i="3" s="1"/>
  <c r="J184" i="3"/>
  <c r="I184" i="3"/>
  <c r="H184" i="3"/>
  <c r="H182" i="3" s="1"/>
  <c r="H181" i="3" s="1"/>
  <c r="G184" i="3"/>
  <c r="J182" i="3"/>
  <c r="J181" i="3" s="1"/>
  <c r="I182" i="3"/>
  <c r="G182" i="3"/>
  <c r="I181" i="3"/>
  <c r="G181" i="3"/>
  <c r="T179" i="3"/>
  <c r="V179" i="3" s="1"/>
  <c r="K179" i="3"/>
  <c r="M179" i="3" s="1"/>
  <c r="V178" i="3"/>
  <c r="T178" i="3"/>
  <c r="K178" i="3"/>
  <c r="M178" i="3" s="1"/>
  <c r="V176" i="3"/>
  <c r="R176" i="3"/>
  <c r="R175" i="3"/>
  <c r="V175" i="3" s="1"/>
  <c r="T174" i="3"/>
  <c r="V174" i="3" s="1"/>
  <c r="K174" i="3"/>
  <c r="M174" i="3" s="1"/>
  <c r="R172" i="3"/>
  <c r="V172" i="3" s="1"/>
  <c r="K171" i="3"/>
  <c r="V170" i="3"/>
  <c r="T170" i="3"/>
  <c r="K170" i="3"/>
  <c r="M170" i="3" s="1"/>
  <c r="V169" i="3"/>
  <c r="T169" i="3"/>
  <c r="K169" i="3"/>
  <c r="M169" i="3" s="1"/>
  <c r="V167" i="3"/>
  <c r="R167" i="3"/>
  <c r="T166" i="3"/>
  <c r="V166" i="3" s="1"/>
  <c r="M166" i="3"/>
  <c r="K166" i="3"/>
  <c r="T165" i="3"/>
  <c r="V165" i="3" s="1"/>
  <c r="K165" i="3"/>
  <c r="K184" i="3" s="1"/>
  <c r="R163" i="3"/>
  <c r="V163" i="3" s="1"/>
  <c r="V162" i="3"/>
  <c r="R162" i="3"/>
  <c r="R181" i="3" s="1"/>
  <c r="R183" i="3" s="1"/>
  <c r="L158" i="3"/>
  <c r="J158" i="3"/>
  <c r="J200" i="3" s="1"/>
  <c r="I158" i="3"/>
  <c r="H158" i="3"/>
  <c r="G158" i="3"/>
  <c r="L156" i="3"/>
  <c r="K156" i="3"/>
  <c r="J156" i="3"/>
  <c r="I156" i="3"/>
  <c r="H156" i="3"/>
  <c r="G156" i="3"/>
  <c r="L154" i="3"/>
  <c r="J154" i="3"/>
  <c r="J152" i="3" s="1"/>
  <c r="J151" i="3" s="1"/>
  <c r="I154" i="3"/>
  <c r="I152" i="3" s="1"/>
  <c r="I151" i="3" s="1"/>
  <c r="L152" i="3"/>
  <c r="L151" i="3" s="1"/>
  <c r="R151" i="3"/>
  <c r="R153" i="3" s="1"/>
  <c r="T149" i="3"/>
  <c r="V149" i="3" s="1"/>
  <c r="M149" i="3"/>
  <c r="K149" i="3"/>
  <c r="K158" i="3" s="1"/>
  <c r="R147" i="3"/>
  <c r="V147" i="3" s="1"/>
  <c r="V146" i="3"/>
  <c r="T146" i="3"/>
  <c r="K146" i="3"/>
  <c r="M146" i="3" s="1"/>
  <c r="M145" i="3"/>
  <c r="K145" i="3"/>
  <c r="T144" i="3"/>
  <c r="V144" i="3" s="1"/>
  <c r="H144" i="3"/>
  <c r="G144" i="3"/>
  <c r="G154" i="3" s="1"/>
  <c r="G152" i="3" s="1"/>
  <c r="G151" i="3" s="1"/>
  <c r="M143" i="3"/>
  <c r="K143" i="3"/>
  <c r="M142" i="3"/>
  <c r="K142" i="3"/>
  <c r="V140" i="3"/>
  <c r="R140" i="3"/>
  <c r="V139" i="3"/>
  <c r="R139" i="3"/>
  <c r="V138" i="3"/>
  <c r="S138" i="3"/>
  <c r="V137" i="3"/>
  <c r="S137" i="3"/>
  <c r="V136" i="3"/>
  <c r="R136" i="3"/>
  <c r="V135" i="3"/>
  <c r="R135" i="3"/>
  <c r="V134" i="3"/>
  <c r="R134" i="3"/>
  <c r="V133" i="3"/>
  <c r="R133" i="3"/>
  <c r="L129" i="3"/>
  <c r="L200" i="3" s="1"/>
  <c r="J129" i="3"/>
  <c r="I129" i="3"/>
  <c r="I200" i="3" s="1"/>
  <c r="H129" i="3"/>
  <c r="H200" i="3" s="1"/>
  <c r="G129" i="3"/>
  <c r="G200" i="3" s="1"/>
  <c r="L123" i="3"/>
  <c r="L122" i="3" s="1"/>
  <c r="K123" i="3"/>
  <c r="J123" i="3"/>
  <c r="I123" i="3"/>
  <c r="I122" i="3" s="1"/>
  <c r="H123" i="3"/>
  <c r="H122" i="3" s="1"/>
  <c r="G123" i="3"/>
  <c r="J122" i="3"/>
  <c r="G122" i="3"/>
  <c r="U120" i="3"/>
  <c r="V120" i="3" s="1"/>
  <c r="K120" i="3"/>
  <c r="M120" i="3" s="1"/>
  <c r="U119" i="3"/>
  <c r="V119" i="3" s="1"/>
  <c r="M119" i="3"/>
  <c r="K119" i="3"/>
  <c r="U118" i="3"/>
  <c r="V118" i="3" s="1"/>
  <c r="M118" i="3"/>
  <c r="K118" i="3"/>
  <c r="U117" i="3"/>
  <c r="V117" i="3" s="1"/>
  <c r="K117" i="3"/>
  <c r="M117" i="3" s="1"/>
  <c r="U116" i="3"/>
  <c r="K116" i="3"/>
  <c r="K129" i="3" s="1"/>
  <c r="K122" i="3" s="1"/>
  <c r="S114" i="3"/>
  <c r="V114" i="3" s="1"/>
  <c r="V113" i="3"/>
  <c r="S113" i="3"/>
  <c r="S112" i="3"/>
  <c r="V112" i="3" s="1"/>
  <c r="V111" i="3"/>
  <c r="S111" i="3"/>
  <c r="S110" i="3"/>
  <c r="V110" i="3" s="1"/>
  <c r="S109" i="3"/>
  <c r="R122" i="3" s="1"/>
  <c r="R124" i="3" s="1"/>
  <c r="L101" i="3"/>
  <c r="K101" i="3"/>
  <c r="K99" i="3" s="1"/>
  <c r="K98" i="3" s="1"/>
  <c r="J101" i="3"/>
  <c r="I101" i="3"/>
  <c r="H101" i="3"/>
  <c r="G101" i="3"/>
  <c r="G99" i="3" s="1"/>
  <c r="G98" i="3" s="1"/>
  <c r="L99" i="3"/>
  <c r="J99" i="3"/>
  <c r="J98" i="3" s="1"/>
  <c r="I99" i="3"/>
  <c r="I98" i="3" s="1"/>
  <c r="H99" i="3"/>
  <c r="M98" i="3"/>
  <c r="L98" i="3"/>
  <c r="H98" i="3"/>
  <c r="V96" i="3"/>
  <c r="T96" i="3"/>
  <c r="M96" i="3"/>
  <c r="K96" i="3"/>
  <c r="V95" i="3"/>
  <c r="T95" i="3"/>
  <c r="M95" i="3"/>
  <c r="K95" i="3"/>
  <c r="V94" i="3"/>
  <c r="T94" i="3"/>
  <c r="M94" i="3"/>
  <c r="K94" i="3"/>
  <c r="V93" i="3"/>
  <c r="T93" i="3"/>
  <c r="M93" i="3"/>
  <c r="K93" i="3"/>
  <c r="V92" i="3"/>
  <c r="T92" i="3"/>
  <c r="M92" i="3"/>
  <c r="K92" i="3"/>
  <c r="V91" i="3"/>
  <c r="T91" i="3"/>
  <c r="T103" i="3" s="1"/>
  <c r="T105" i="3" s="1"/>
  <c r="M91" i="3"/>
  <c r="K91" i="3"/>
  <c r="V89" i="3"/>
  <c r="R89" i="3"/>
  <c r="V88" i="3"/>
  <c r="R88" i="3"/>
  <c r="V87" i="3"/>
  <c r="R87" i="3"/>
  <c r="R98" i="3" s="1"/>
  <c r="R100" i="3" s="1"/>
  <c r="R106" i="3" s="1"/>
  <c r="R107" i="3" s="1"/>
  <c r="L81" i="3"/>
  <c r="L198" i="3" s="1"/>
  <c r="J81" i="3"/>
  <c r="I81" i="3"/>
  <c r="I77" i="3" s="1"/>
  <c r="I76" i="3" s="1"/>
  <c r="H81" i="3"/>
  <c r="H198" i="3" s="1"/>
  <c r="L79" i="3"/>
  <c r="L77" i="3" s="1"/>
  <c r="L76" i="3" s="1"/>
  <c r="J79" i="3"/>
  <c r="J77" i="3" s="1"/>
  <c r="J76" i="3" s="1"/>
  <c r="I79" i="3"/>
  <c r="H79" i="3"/>
  <c r="K74" i="3"/>
  <c r="M74" i="3" s="1"/>
  <c r="T73" i="3"/>
  <c r="V73" i="3" s="1"/>
  <c r="K73" i="3"/>
  <c r="M73" i="3" s="1"/>
  <c r="K72" i="3"/>
  <c r="M72" i="3" s="1"/>
  <c r="V71" i="3"/>
  <c r="T71" i="3"/>
  <c r="K71" i="3"/>
  <c r="M71" i="3" s="1"/>
  <c r="V69" i="3"/>
  <c r="R69" i="3"/>
  <c r="T68" i="3"/>
  <c r="V68" i="3" s="1"/>
  <c r="K68" i="3"/>
  <c r="M68" i="3" s="1"/>
  <c r="T67" i="3"/>
  <c r="V67" i="3" s="1"/>
  <c r="M67" i="3"/>
  <c r="K67" i="3"/>
  <c r="K66" i="3"/>
  <c r="K81" i="3" s="1"/>
  <c r="G66" i="3"/>
  <c r="G81" i="3" s="1"/>
  <c r="K65" i="3"/>
  <c r="G65" i="3"/>
  <c r="G79" i="3" s="1"/>
  <c r="G77" i="3" s="1"/>
  <c r="G76" i="3" s="1"/>
  <c r="T63" i="3"/>
  <c r="V63" i="3" s="1"/>
  <c r="M63" i="3"/>
  <c r="K63" i="3"/>
  <c r="T62" i="3"/>
  <c r="V62" i="3" s="1"/>
  <c r="M62" i="3"/>
  <c r="K62" i="3"/>
  <c r="T61" i="3"/>
  <c r="V61" i="3" s="1"/>
  <c r="K61" i="3"/>
  <c r="M61" i="3" s="1"/>
  <c r="R59" i="3"/>
  <c r="V59" i="3" s="1"/>
  <c r="V58" i="3"/>
  <c r="R58" i="3"/>
  <c r="T57" i="3"/>
  <c r="V57" i="3" s="1"/>
  <c r="M57" i="3"/>
  <c r="K57" i="3"/>
  <c r="T56" i="3"/>
  <c r="V56" i="3" s="1"/>
  <c r="M56" i="3"/>
  <c r="K56" i="3"/>
  <c r="T55" i="3"/>
  <c r="V55" i="3" s="1"/>
  <c r="K55" i="3"/>
  <c r="M55" i="3" s="1"/>
  <c r="T54" i="3"/>
  <c r="V54" i="3" s="1"/>
  <c r="M54" i="3"/>
  <c r="K54" i="3"/>
  <c r="T53" i="3"/>
  <c r="V53" i="3" s="1"/>
  <c r="M53" i="3"/>
  <c r="K53" i="3"/>
  <c r="K79" i="3" s="1"/>
  <c r="K77" i="3" s="1"/>
  <c r="K76" i="3" s="1"/>
  <c r="R51" i="3"/>
  <c r="V51" i="3" s="1"/>
  <c r="V50" i="3"/>
  <c r="R50" i="3"/>
  <c r="R49" i="3"/>
  <c r="V49" i="3" s="1"/>
  <c r="K45" i="3"/>
  <c r="K44" i="3"/>
  <c r="L43" i="3"/>
  <c r="J43" i="3"/>
  <c r="J198" i="3" s="1"/>
  <c r="I43" i="3"/>
  <c r="H43" i="3"/>
  <c r="G43" i="3"/>
  <c r="G198" i="3" s="1"/>
  <c r="L42" i="3"/>
  <c r="L197" i="3" s="1"/>
  <c r="J42" i="3"/>
  <c r="I42" i="3"/>
  <c r="I197" i="3" s="1"/>
  <c r="H42" i="3"/>
  <c r="H197" i="3" s="1"/>
  <c r="G42" i="3"/>
  <c r="G197" i="3" s="1"/>
  <c r="L41" i="3"/>
  <c r="J41" i="3"/>
  <c r="J196" i="3" s="1"/>
  <c r="J194" i="3" s="1"/>
  <c r="I41" i="3"/>
  <c r="I196" i="3" s="1"/>
  <c r="L39" i="3"/>
  <c r="J39" i="3"/>
  <c r="I39" i="3"/>
  <c r="I38" i="3" s="1"/>
  <c r="L38" i="3"/>
  <c r="J38" i="3"/>
  <c r="M36" i="3"/>
  <c r="K36" i="3"/>
  <c r="M35" i="3"/>
  <c r="K35" i="3"/>
  <c r="V34" i="3"/>
  <c r="T34" i="3"/>
  <c r="H34" i="3"/>
  <c r="G34" i="3"/>
  <c r="G41" i="3" s="1"/>
  <c r="V33" i="3"/>
  <c r="T33" i="3"/>
  <c r="K33" i="3"/>
  <c r="M33" i="3" s="1"/>
  <c r="V31" i="3"/>
  <c r="R31" i="3"/>
  <c r="K30" i="3"/>
  <c r="M30" i="3" s="1"/>
  <c r="V29" i="3"/>
  <c r="T29" i="3"/>
  <c r="K29" i="3"/>
  <c r="M29" i="3" s="1"/>
  <c r="V28" i="3"/>
  <c r="T28" i="3"/>
  <c r="K28" i="3"/>
  <c r="M28" i="3" s="1"/>
  <c r="V27" i="3"/>
  <c r="T27" i="3"/>
  <c r="K27" i="3"/>
  <c r="M27" i="3" s="1"/>
  <c r="M26" i="3"/>
  <c r="K26" i="3"/>
  <c r="K25" i="3"/>
  <c r="M25" i="3" s="1"/>
  <c r="V23" i="3"/>
  <c r="R23" i="3"/>
  <c r="T22" i="3"/>
  <c r="V22" i="3" s="1"/>
  <c r="M22" i="3"/>
  <c r="K22" i="3"/>
  <c r="K21" i="3"/>
  <c r="K43" i="3" s="1"/>
  <c r="V20" i="3"/>
  <c r="T20" i="3"/>
  <c r="K20" i="3"/>
  <c r="M20" i="3" s="1"/>
  <c r="Q19" i="3"/>
  <c r="K19" i="3"/>
  <c r="M19" i="3" s="1"/>
  <c r="K18" i="3"/>
  <c r="T17" i="3"/>
  <c r="V17" i="3" s="1"/>
  <c r="K17" i="3"/>
  <c r="M17" i="3" s="1"/>
  <c r="R15" i="3"/>
  <c r="V15" i="3" s="1"/>
  <c r="V14" i="3"/>
  <c r="R14" i="3"/>
  <c r="R38" i="3" s="1"/>
  <c r="R12" i="3"/>
  <c r="V12" i="3" s="1"/>
  <c r="V11" i="3"/>
  <c r="R11" i="3"/>
  <c r="R10" i="3"/>
  <c r="V10" i="3" s="1"/>
  <c r="R9" i="3"/>
  <c r="V9" i="3" s="1"/>
  <c r="V8" i="3"/>
  <c r="R8" i="3"/>
  <c r="I26" i="2"/>
  <c r="S25" i="2"/>
  <c r="R25" i="2"/>
  <c r="I25" i="2"/>
  <c r="I23" i="2"/>
  <c r="S22" i="2"/>
  <c r="R22" i="2"/>
  <c r="I22" i="2"/>
  <c r="I20" i="2"/>
  <c r="S19" i="2"/>
  <c r="R19" i="2"/>
  <c r="I19" i="2"/>
  <c r="I17" i="2"/>
  <c r="I16" i="2"/>
  <c r="I15" i="2"/>
  <c r="I14" i="2"/>
  <c r="I13" i="2"/>
  <c r="I12" i="2"/>
  <c r="S11" i="2"/>
  <c r="R11" i="2"/>
  <c r="I11" i="2"/>
  <c r="I9" i="2"/>
  <c r="S8" i="2"/>
  <c r="R8" i="2"/>
  <c r="I8" i="2"/>
  <c r="R40" i="3" l="1"/>
  <c r="J193" i="3"/>
  <c r="M122" i="3"/>
  <c r="K182" i="3"/>
  <c r="K181" i="3" s="1"/>
  <c r="M181" i="3" s="1"/>
  <c r="K200" i="3"/>
  <c r="R189" i="3"/>
  <c r="R190" i="3" s="1"/>
  <c r="K198" i="3"/>
  <c r="G39" i="3"/>
  <c r="G38" i="3" s="1"/>
  <c r="G196" i="3"/>
  <c r="G194" i="3" s="1"/>
  <c r="G193" i="3" s="1"/>
  <c r="M76" i="3"/>
  <c r="M18" i="3"/>
  <c r="M21" i="3"/>
  <c r="H41" i="3"/>
  <c r="K34" i="3"/>
  <c r="M34" i="3" s="1"/>
  <c r="I194" i="3"/>
  <c r="I193" i="3" s="1"/>
  <c r="K42" i="3"/>
  <c r="K197" i="3" s="1"/>
  <c r="I198" i="3"/>
  <c r="T43" i="3"/>
  <c r="V109" i="3"/>
  <c r="T156" i="3"/>
  <c r="T158" i="3" s="1"/>
  <c r="M165" i="3"/>
  <c r="H77" i="3"/>
  <c r="H76" i="3" s="1"/>
  <c r="M116" i="3"/>
  <c r="K186" i="3"/>
  <c r="M171" i="3"/>
  <c r="R76" i="3"/>
  <c r="R78" i="3" s="1"/>
  <c r="T81" i="3"/>
  <c r="T83" i="3" s="1"/>
  <c r="T127" i="3"/>
  <c r="T129" i="3" s="1"/>
  <c r="R130" i="3" s="1"/>
  <c r="R131" i="3" s="1"/>
  <c r="V116" i="3"/>
  <c r="H154" i="3"/>
  <c r="H152" i="3" s="1"/>
  <c r="H151" i="3" s="1"/>
  <c r="K144" i="3"/>
  <c r="M144" i="3" s="1"/>
  <c r="T186" i="3"/>
  <c r="T188" i="3" s="1"/>
  <c r="L196" i="3"/>
  <c r="L194" i="3" s="1"/>
  <c r="L193" i="3" s="1"/>
  <c r="R84" i="3" l="1"/>
  <c r="R85" i="3" s="1"/>
  <c r="T198" i="3"/>
  <c r="T200" i="3" s="1"/>
  <c r="T45" i="3"/>
  <c r="K41" i="3"/>
  <c r="H196" i="3"/>
  <c r="H194" i="3" s="1"/>
  <c r="H193" i="3" s="1"/>
  <c r="H39" i="3"/>
  <c r="K154" i="3"/>
  <c r="K152" i="3" s="1"/>
  <c r="K151" i="3" s="1"/>
  <c r="M151" i="3" s="1"/>
  <c r="R159" i="3" s="1"/>
  <c r="R160" i="3" s="1"/>
  <c r="R193" i="3"/>
  <c r="R195" i="3" s="1"/>
  <c r="K196" i="3" l="1"/>
  <c r="K194" i="3" s="1"/>
  <c r="K193" i="3" s="1"/>
  <c r="M193" i="3" s="1"/>
  <c r="R201" i="3" s="1"/>
  <c r="R202" i="3" s="1"/>
  <c r="K39" i="3"/>
  <c r="H38" i="3"/>
  <c r="K38" i="3" s="1"/>
  <c r="M38" i="3" s="1"/>
  <c r="R46" i="3" s="1"/>
  <c r="R47" i="3" s="1"/>
</calcChain>
</file>

<file path=xl/sharedStrings.xml><?xml version="1.0" encoding="utf-8"?>
<sst xmlns="http://schemas.openxmlformats.org/spreadsheetml/2006/main" count="1267" uniqueCount="416">
  <si>
    <t>Форма 3. Сведения о внесенных за период реализации изменениях в муниципальную программу</t>
  </si>
  <si>
    <t>№ п/п</t>
  </si>
  <si>
    <t>Вид правового акта</t>
  </si>
  <si>
    <t>Дата принятия</t>
  </si>
  <si>
    <t>Номер</t>
  </si>
  <si>
    <t>Суть изменений (краткое изложение)</t>
  </si>
  <si>
    <t>Постановление Администрации города Ижевска</t>
  </si>
  <si>
    <t>Утверждение муниципальной программы</t>
  </si>
  <si>
    <t>Внесение изменений в программу связано с уточнением размера финансирования мероприятий программы</t>
  </si>
  <si>
    <t>Внесение изменений в программу  связано с уточнением размера финансирования мероприятий программы</t>
  </si>
  <si>
    <t xml:space="preserve">Внесение изменений в программу  связано с необходимостью изменеия наименования мероприятия по подпрограмме библиотечное обслуживание населения </t>
  </si>
  <si>
    <t>Внесение изменений в программу  связано с уточнением размера финансирования мероприятий программы. Таблица 2 Приложения 1 к муниципальной программе приведена в соответствие с бюджетом и фактическими ожидаемыми конечными результатами/целевыми показателями (индикаторами)/показателями ожидаемых непосредственных результатов в 2024 году.  Приложение 2 и Приложение 3 к муниципальной программе приведены в соответствие с бюджетом муниципального образования «Город Ижевск». 
С 2025 года в подпрограмму 1 и подпрограмму 2 добавлено мероприятие по строке 07 1 02 61610, S9550 и 07 2 01 61620, S8810, S8811, S8812, S3500  «Реализация проектов инициативного бюджетирования («Атмосфера», «Наша инициатива», «Без границ»)» в приложении 1 к муниципальной программе.
В целях реализации государственной программы Удмуртской Республики «Развитие туризма в Удмуртской Республике», утвержденной Постановлением Правительства Удмуртской Республики от 30.11.2023г. №790 в подпрограмме 3 Приложения 1 к муниципальной программе скорректированы плановые значения показателя «Количество туристов, въехавших на территорию муниципального образования «Город Ижевск, чел.» и соответственно «Рост внутреннего и въездного туристского потока (включая экскурсантов и транзитных туристов), %».</t>
  </si>
  <si>
    <r>
      <t>Форма 2.</t>
    </r>
    <r>
      <rPr>
        <b/>
        <sz val="13"/>
        <rFont val="Times New Roman"/>
      </rPr>
      <t xml:space="preserve"> Отчет о выполнении сводных показателей муниципальных заданий на оказание муниципальных услуг (выполнение работ)</t>
    </r>
  </si>
  <si>
    <t>Код аналитической программной классификации</t>
  </si>
  <si>
    <t>Наименование подпрограммы, основного мероприятия, мероприятия  (муниципальной услуги (работы))</t>
  </si>
  <si>
    <t>Наименование показателя, характеризующего объем услуги (работы)</t>
  </si>
  <si>
    <t>Единица измерения характеризующего объем услуги (работы)</t>
  </si>
  <si>
    <t>Значение показателя объема муниципальной услуги</t>
  </si>
  <si>
    <t>Расходы бюджета муниципального образования "Город Ижевск" на оказание муниципальной услуги (выполнение работы), тыс. рублей</t>
  </si>
  <si>
    <t>Кассовые расходы, %</t>
  </si>
  <si>
    <t>МП</t>
  </si>
  <si>
    <t>Пп</t>
  </si>
  <si>
    <t>ОММ</t>
  </si>
  <si>
    <t>план</t>
  </si>
  <si>
    <t>факт</t>
  </si>
  <si>
    <t>отклонение значения за отчетный период от плана (гр. 8 - гр.7)</t>
  </si>
  <si>
    <t>сводная бюджетная роспись, план на 1 января отчетного года)</t>
  </si>
  <si>
    <t>сводная бюджетная роспись на отчетную дату</t>
  </si>
  <si>
    <t>кассовое исполнение на конец отчетного периода</t>
  </si>
  <si>
    <t>кредиторская задолженность за отчетный период</t>
  </si>
  <si>
    <t>к первоначальному плану на отчетный год</t>
  </si>
  <si>
    <t>к уточненному плану на отчетный год</t>
  </si>
  <si>
    <t>к плану на 1 января отчетного года</t>
  </si>
  <si>
    <t>к плану на отчетную дату</t>
  </si>
  <si>
    <t>всего</t>
  </si>
  <si>
    <t>в т.ч. кредиторская задолженность прошлых отчетных периодов</t>
  </si>
  <si>
    <t>07</t>
  </si>
  <si>
    <t>«Библиотечное обслуживание населения»</t>
  </si>
  <si>
    <t>02 61610</t>
  </si>
  <si>
    <t>Библиотечное, библиографическое и информационное обслуживание пользователей библиотеки</t>
  </si>
  <si>
    <t>Количество посещений</t>
  </si>
  <si>
    <t>единиц</t>
  </si>
  <si>
    <t>Формирование, учет, изучение, обеспечение физического сохранения и безопасности фондов библиотек, включая оцифровку фондов.</t>
  </si>
  <si>
    <t>Количество документов</t>
  </si>
  <si>
    <t>«Организация  досуга и предоставление услуг организаций культуры. Поддержка профессионального искусства».</t>
  </si>
  <si>
    <t>01 61423, 01 61620</t>
  </si>
  <si>
    <t>Организация и  проведение  культурно-массовых мероприятий</t>
  </si>
  <si>
    <t>Количество культурно-массовых мероприятий</t>
  </si>
  <si>
    <t>Организация деятельности клубных формирований и формирований самодеятельного народного творчества</t>
  </si>
  <si>
    <t>Количество клубных формирований</t>
  </si>
  <si>
    <t>01 61630</t>
  </si>
  <si>
    <t xml:space="preserve">Показ (организация показа) спектаклей, театральных постановок на стационаре
</t>
  </si>
  <si>
    <t>Интенсивность обновления текущего репертуара (количество новых и капитально возобновленных постановок)</t>
  </si>
  <si>
    <t>Количество публичных выступлений</t>
  </si>
  <si>
    <t>Создание концертов и концертных программ</t>
  </si>
  <si>
    <t>Количество новых концертных программ</t>
  </si>
  <si>
    <t xml:space="preserve">Организация и проведение мероприятий
</t>
  </si>
  <si>
    <t xml:space="preserve">Количество проведенных мероприятий
</t>
  </si>
  <si>
    <t>Организация показа концертов и  концертных программ</t>
  </si>
  <si>
    <t>Количество показов</t>
  </si>
  <si>
    <t>«Развитие туризма на территории муниципального образования «Город Ижевск», сохранение, использование и популяризация объектов культурного наследия»</t>
  </si>
  <si>
    <t>01 60401</t>
  </si>
  <si>
    <t>Содержание (эксплуатация) имущества, находящегося в государственной (муниципальной) собственности</t>
  </si>
  <si>
    <t>Эксплуатируемая площадь, всего, в т.ч. зданий прилегающей территории</t>
  </si>
  <si>
    <t>тысяча квадратных метров</t>
  </si>
  <si>
    <t>Ведение информационных ресурсов и баз данных</t>
  </si>
  <si>
    <t>Количество записей (отчетов); количество информационных ресурсов и баз данных</t>
  </si>
  <si>
    <t>единица</t>
  </si>
  <si>
    <t>«Создание условий для реализации муниципальной программы»</t>
  </si>
  <si>
    <t>03 60400</t>
  </si>
  <si>
    <t xml:space="preserve">Формирование финансовой (бухгалтерской) отчетности бюджетных и автономных учреждений
</t>
  </si>
  <si>
    <t xml:space="preserve">Количество пользователей отчетов; количество комплектов отчетов
</t>
  </si>
  <si>
    <t xml:space="preserve">Ведение бюджетного учета, формирование регистров централизованными бухгалтериями
</t>
  </si>
  <si>
    <t xml:space="preserve">Количество пользователей отчетов; количество комплектов регистров
</t>
  </si>
  <si>
    <t>"Развитие музейного дела"</t>
  </si>
  <si>
    <t>61600</t>
  </si>
  <si>
    <t xml:space="preserve">Организация и проведение культурно-массовых мероприятий
</t>
  </si>
  <si>
    <t>Число посетителей</t>
  </si>
  <si>
    <t>чел.</t>
  </si>
  <si>
    <t>Количество предметовосновного Музейного фонда учреждения, опубликованных на выстаках и экспозициях за отчетный год</t>
  </si>
  <si>
    <t>ед.</t>
  </si>
  <si>
    <t>Форма 1. Отчет о выполнении программных мероприятий и достигнутых значениях показателей, результатах оценки эффективности реализации муниципальной программы "Развитие культуры и туризма" за 2024 год</t>
  </si>
  <si>
    <r>
      <t>Наименование подпрограммы, основного мероприятия, мероприятия</t>
    </r>
    <r>
      <rPr>
        <vertAlign val="superscript"/>
        <sz val="12"/>
        <rFont val="PT Astra Serif"/>
      </rPr>
      <t>1</t>
    </r>
  </si>
  <si>
    <t>Ответственный исполнитель подпрограммы, основного мероприятия, мероприятия</t>
  </si>
  <si>
    <t>Источник финансирования</t>
  </si>
  <si>
    <t>Расходы, тыс. рублей</t>
  </si>
  <si>
    <t>Неиспользованная экономия бюджетных средств, полученная по итогам проведения конкурентных закупок, тыс. руб.</t>
  </si>
  <si>
    <r>
      <t>Степень соответствия запланированному уровню расходов бюджета</t>
    </r>
    <r>
      <rPr>
        <vertAlign val="superscript"/>
        <sz val="12"/>
        <rFont val="PT Astra Serif"/>
      </rPr>
      <t>4</t>
    </r>
    <r>
      <rPr>
        <sz val="12"/>
        <rFont val="PT Astra Serif"/>
      </rPr>
      <t xml:space="preserve"> (ССур) (гр.11/(гр.7-гр.12))</t>
    </r>
  </si>
  <si>
    <t>Достижение плановых значений ожидаемых конечных результатов, целевых показателей (индикаторов), ожидаемых непосредственных результатов</t>
  </si>
  <si>
    <r>
      <t>Выполнено/не выполнено/не учитывается. Причины невыполнения (недостижения)</t>
    </r>
    <r>
      <rPr>
        <vertAlign val="superscript"/>
        <sz val="12"/>
        <rFont val="PT Astra Serif"/>
      </rPr>
      <t>8</t>
    </r>
  </si>
  <si>
    <t>ОМ М</t>
  </si>
  <si>
    <r>
      <t>план</t>
    </r>
    <r>
      <rPr>
        <vertAlign val="superscript"/>
        <sz val="12"/>
        <rFont val="PT Astra Serif"/>
      </rPr>
      <t>2</t>
    </r>
  </si>
  <si>
    <r>
      <t>факт</t>
    </r>
    <r>
      <rPr>
        <vertAlign val="superscript"/>
        <sz val="12"/>
        <rFont val="PT Astra Serif"/>
      </rPr>
      <t>3</t>
    </r>
    <r>
      <rPr>
        <sz val="12"/>
        <rFont val="PT Astra Serif"/>
      </rPr>
      <t xml:space="preserve"> (гр.8-гр.9+гр.10+иные источники)</t>
    </r>
  </si>
  <si>
    <t>Наименование ожидаемых конечных результатов, целевых показателей (индикаторов), ожидаемых непосредственных результатов</t>
  </si>
  <si>
    <t>ед. изм.</t>
  </si>
  <si>
    <r>
      <t>план (ЗПп)</t>
    </r>
    <r>
      <rPr>
        <vertAlign val="superscript"/>
        <sz val="12"/>
        <rFont val="PT Astra Serif"/>
      </rPr>
      <t>5</t>
    </r>
  </si>
  <si>
    <t>факт (ЗПф)</t>
  </si>
  <si>
    <r>
      <t>степень достижения плановых значений ожидаемых конечных результатов, целевых показателей (индикаторов) (СДпз)</t>
    </r>
    <r>
      <rPr>
        <vertAlign val="superscript"/>
        <sz val="12"/>
        <rFont val="PT Astra Serif"/>
      </rPr>
      <t>6</t>
    </r>
  </si>
  <si>
    <r>
      <t>степень достижения плановых значений ожидаемых непосредственных результатов (СДонр)</t>
    </r>
    <r>
      <rPr>
        <vertAlign val="superscript"/>
        <sz val="12"/>
        <rFont val="PT Astra Serif"/>
      </rPr>
      <t>7</t>
    </r>
  </si>
  <si>
    <t>с тенденцией увеличения значений</t>
  </si>
  <si>
    <t>с тенденцией снижения значений</t>
  </si>
  <si>
    <t>Цель: обеспечение благоприятных условий для развития муниципальной сферы культуры и искусства, повышения креативного потенциала города, сохранения и совершенствования историко-культурного наследия, повышения привлекательности территории и продвижения имиджа Ижевска как современного центра культуры, искусства и туризма</t>
  </si>
  <si>
    <t>Увеличение количества посещений муниципальных библиотек</t>
  </si>
  <si>
    <t>%</t>
  </si>
  <si>
    <t>х</t>
  </si>
  <si>
    <t>Увеличение количества посещений муниципальных организаций культуры</t>
  </si>
  <si>
    <t>Снижение показателя произошло в связи с закрытием с осени 2024 года ДК «Спартак» на капитальный ремонт, также был закрыт на капитальный ремонт МБУК ММТ «Молодой человек».</t>
  </si>
  <si>
    <t xml:space="preserve">Увеличение количества посещений МАУК "Музей города Ижевска"
</t>
  </si>
  <si>
    <t>Увеличение внутреннего въездного туристского потока в городе Ижевске</t>
  </si>
  <si>
    <t>Уровень удовлетворенности жителей города Ижевска качеством предоставления муниципальных услуг в сфере культуры</t>
  </si>
  <si>
    <t>1</t>
  </si>
  <si>
    <t>Подпрограмма 1: Библиотечное обслуживание населения</t>
  </si>
  <si>
    <t>Цель : развитие публичных муниципальных библиотек как информационных, культурных и просветительских центров, востребованных населением и отвечающих современным запросам потребителей</t>
  </si>
  <si>
    <t>Задача 1: Модернизация и укрепление материально-технической базы муниципальных библиотек</t>
  </si>
  <si>
    <t>Доля помещений библиотек, находящихся в удовлетворительном состоянии, в общем количестве помещений библиотек</t>
  </si>
  <si>
    <t>02</t>
  </si>
  <si>
    <t>Основное мероприятие 1: Проведение мероприятий по модернизации муниципальных библиотек, в том числе создание модельных библиотек в рамках реализации национального проекта "Культура"</t>
  </si>
  <si>
    <t>Выполнение муниципальной услуги "Предоставление документа в пользование по требованию (библиотечное обслуживание населения)"</t>
  </si>
  <si>
    <t>Управление по культуре и туризму, Министерство культуры и туризма (по согласованию), МБУ ЦБС города Ижевска</t>
  </si>
  <si>
    <t>Бюджет МО "Город Ижевск"</t>
  </si>
  <si>
    <t xml:space="preserve"> A154540</t>
  </si>
  <si>
    <t>Участие в конкурсе в рамках национального проекта "Культура" на создание модельных библиотек</t>
  </si>
  <si>
    <t>Управление по культуре и туризму, Министерство культуры и туризма УР (по согласованию), МБУ ЦБС города Ижевска</t>
  </si>
  <si>
    <t>Количество модельных библиотек (нарастающим итогом)</t>
  </si>
  <si>
    <t>Не учитывается. ПАГ от 27.12.2013 № 1648.</t>
  </si>
  <si>
    <t>Бюджет Российской Федерации</t>
  </si>
  <si>
    <t>02 S9550</t>
  </si>
  <si>
    <t>Проведение косметических и капитальных ремонтов муниципальных библиотек</t>
  </si>
  <si>
    <t>Доля отремонтированных площадей помещений библиотек в общей площади помещений библиотек</t>
  </si>
  <si>
    <t>Бюджет УР</t>
  </si>
  <si>
    <t>Сдача в аренду помещений муниципальных библиотек и предоставление платных услуг населению</t>
  </si>
  <si>
    <t>Управление по культуре и туризму, МБУ ЦБС города Ижевска</t>
  </si>
  <si>
    <t>Доход от сдачи в аренду помещений муниципальных библиотек и от платных услуг</t>
  </si>
  <si>
    <t>тыс. руб.</t>
  </si>
  <si>
    <t>Задача 2: Формирование в общественном сознании ижевчан, в том числе, молодежи устойчивого положительного образа муниципальных библиотек как важного социального и информационного института общества и как следствие увеличение количества посетителей библиотек</t>
  </si>
  <si>
    <t>Доля граждан, положительно оценивающих деятельность муниципальных библиотек, в общем количестве опрошенных посетителей библиотек</t>
  </si>
  <si>
    <t>Основное мероприятие 2: Реализация мероприятий, направленных на формирование положительного образа муниципальных библиотек и усиление культурно-просветительской функции</t>
  </si>
  <si>
    <t>02 61610,
02 S9550          </t>
  </si>
  <si>
    <t>Реализация проектов инициативного бюджетирования ("Атмосфера", "Наша инициатива", "Без границ") </t>
  </si>
  <si>
    <t>Доля реализованных проектов от числа подлежащих реализации ("Атмосфера", "Наша инициатива", "Без границ") </t>
  </si>
  <si>
    <t>Проведение социологических исследований с целью изучения общественного мнения по качеству и доступности библиотечных услуг</t>
  </si>
  <si>
    <t>Количество опрошенных жителей о качестве и доступности библиотечных услуг</t>
  </si>
  <si>
    <t>человек</t>
  </si>
  <si>
    <t>Значение оказателя выросло в сравнении с 2023 годом</t>
  </si>
  <si>
    <t>Развитие сотрудничества с государственными и общественными институтами и коммерческими организациями, в том числе с применением механизма муниципально-частного партнерства</t>
  </si>
  <si>
    <t>Количество реализованных проектов совместно с организациями различной правовой форм собственности</t>
  </si>
  <si>
    <r>
      <rPr>
        <sz val="12"/>
        <color indexed="2"/>
        <rFont val="PT Astra Serif"/>
      </rPr>
      <t xml:space="preserve"> </t>
    </r>
    <r>
      <rPr>
        <sz val="12"/>
        <rFont val="PT Astra Serif"/>
      </rPr>
      <t>02 61610</t>
    </r>
  </si>
  <si>
    <t>Организация и проведение социокультурных проектов и программ, реализуемых муниципальными библиотеками</t>
  </si>
  <si>
    <t>Количество городских социокультурных проектов и программ, реализуемых муниципальными библиотеками</t>
  </si>
  <si>
    <t>единиц в год</t>
  </si>
  <si>
    <t>Задача 3: Повышение разнообразия услуг, предоставляемых муниципальными библиотеками</t>
  </si>
  <si>
    <t>Количество платных услуг предоставляемых населению муниципальными библиотеками</t>
  </si>
  <si>
    <t xml:space="preserve">02 </t>
  </si>
  <si>
    <t>Основное мероприятие 3: Предоставление равного доступа к информационным ресурсам муниципальных библиотек для всех категорий граждан МО "Город Ижевск"</t>
  </si>
  <si>
    <t>Выдача муниципальными библиотеками документов на всех видах носителей, в том числе электронных</t>
  </si>
  <si>
    <t>Количество выданных на всех видах носителей документов</t>
  </si>
  <si>
    <t xml:space="preserve"> В связи с недостаточностью финансирования приобретается мало новых книг и заинтересованность читателей снижается.</t>
  </si>
  <si>
    <t>02 61611, 02L5190</t>
  </si>
  <si>
    <t>Модернизация библиотек в части комплектования книжных фондов муниципальных библиотек</t>
  </si>
  <si>
    <t>Количество новых поступлений документов на всех видах носителей на 1000 населения</t>
  </si>
  <si>
    <t>Ед.</t>
  </si>
  <si>
    <t>Итого по подпрограмме 1</t>
  </si>
  <si>
    <t>Всего</t>
  </si>
  <si>
    <t>Итого по подпрограмме 1 ΣСДпз</t>
  </si>
  <si>
    <t>бюджет муниципального образования "Город Ижевск"</t>
  </si>
  <si>
    <t>Число ожидаемых конечных результатов, целевых показателей (индикаторов) подпрограммы 1 (N)</t>
  </si>
  <si>
    <t>в том числе:</t>
  </si>
  <si>
    <t>Степень достижения плановых значений ожидаемых конечных результатов, целевых показателей (индикаторов) подпрограммы 1 СДм/п=ΣСДпз/N</t>
  </si>
  <si>
    <t>- собственные средства бюджета муниципального образования "Город Ижевск"</t>
  </si>
  <si>
    <t>- субсидии из бюджета Российской Федерации</t>
  </si>
  <si>
    <t>- субсидии из бюджета Удмуртской Республики</t>
  </si>
  <si>
    <t>Итого по подпрограмме 1 ΣСдонр</t>
  </si>
  <si>
    <t>- субвенции из бюджета Удмуртской Республики</t>
  </si>
  <si>
    <t>Общее количество мероприятий подпрограммы 1, запланированных к реализации в отчетном году (М)</t>
  </si>
  <si>
    <t>иные источники</t>
  </si>
  <si>
    <t>Степень реализации мероприятий подпрограммы 1 СРм=ΣСДонр/М</t>
  </si>
  <si>
    <t>Эффективность реализации подпрограммы 1 ЭР = 0,5 x СДм/п + 0,3 x СРм+ 0,2 x ССур</t>
  </si>
  <si>
    <r>
      <t>Уровень эффективности подпрограммы 1</t>
    </r>
    <r>
      <rPr>
        <b/>
        <vertAlign val="superscript"/>
        <sz val="12"/>
        <rFont val="PT Astra Serif"/>
      </rPr>
      <t>8</t>
    </r>
  </si>
  <si>
    <t>2</t>
  </si>
  <si>
    <t>Подпрограмма 2. "Организация досуга и предоставление услуг организаций культуры. Поддержка профессионального искусства"</t>
  </si>
  <si>
    <t>01</t>
  </si>
  <si>
    <t>Цель: создание условий для удовлетворения гражданами своих культурных потребностей, реализации творческого потенциала, развития местного традиционного народного творчества</t>
  </si>
  <si>
    <t>Задача 1: Развитие и поддержка профессионального искусства</t>
  </si>
  <si>
    <t>Число посещений театров</t>
  </si>
  <si>
    <t xml:space="preserve">МБУК ММТ «Молодой человек» был закрыт на капитальный ремонт </t>
  </si>
  <si>
    <t>Число посещений концертных организаций</t>
  </si>
  <si>
    <t>У муниципальных концертных организаций отсутствуют собственные концертные залы для организации показов.</t>
  </si>
  <si>
    <t>Основное мероприятие 1: Организация показа спектаклей и концертных программ</t>
  </si>
  <si>
    <t xml:space="preserve">01 60091
</t>
  </si>
  <si>
    <t xml:space="preserve">Уплата налога на имущество
</t>
  </si>
  <si>
    <t>Управление по культуре и туризму</t>
  </si>
  <si>
    <t>01 60092</t>
  </si>
  <si>
    <t xml:space="preserve">Уплата земельного налога
</t>
  </si>
  <si>
    <t>Создание, показ (организация показа) спектаклей, театральных постановок, концертов и концертных программ</t>
  </si>
  <si>
    <t>МБУК "Муниципальный театр "Молодой человек", "Муниципальный камерный хор им. П.И. Чайковского, АМУК МХА "Ижевск"</t>
  </si>
  <si>
    <t>Количество новых постановок, концертных программ</t>
  </si>
  <si>
    <t>Снижение показателя произошло в связи с увеличения количества запросов на проведение благотворительных мероприятий для членов семей участников специальной военной операции. А также для детей из малообеспеченных семей и общественных организаций. При этом штатная численность сотрудников учреждений остается прежней.</t>
  </si>
  <si>
    <t>Показ спектаклей</t>
  </si>
  <si>
    <t>МБУК "Муниципальный театр "Молодой человек"</t>
  </si>
  <si>
    <t>Количество показов спектаклей, в том числе на благотворительной основе</t>
  </si>
  <si>
    <t>Показ концертных программа</t>
  </si>
  <si>
    <t>"Муниципальный камерный хор им. П.И. Чайковского, АМУК МХА "Ижевск"</t>
  </si>
  <si>
    <t>Количество показов концертных программ</t>
  </si>
  <si>
    <t xml:space="preserve">01 </t>
  </si>
  <si>
    <t>Задача 2: Организация досуга населения, расширение спектра и повышение качества услуг для населения, предоставляемых муниципальными организациями культуры</t>
  </si>
  <si>
    <t>Количество участников культурно-досуговых мероприятий</t>
  </si>
  <si>
    <t>Количество участников клубных формирований в расчете на 1000 человек населения</t>
  </si>
  <si>
    <t>Основное мероприятие 2: Организация досуга населения</t>
  </si>
  <si>
    <t>01 61620, 01 61423</t>
  </si>
  <si>
    <t>Проведение культурно-досуговых мероприятий, организация деятельности клубных формирований</t>
  </si>
  <si>
    <t xml:space="preserve">Управление по культуре и туризму, МБУК г. Ижевска "ЦКиТ", МАУК ЦРК "Русский дом"
</t>
  </si>
  <si>
    <t>Проведение культурно-досуговых мероприятий</t>
  </si>
  <si>
    <t>Количество проведенных мероприятий</t>
  </si>
  <si>
    <t>Организация деятельности клубных формирований, в том числе национальных самодеятельных коллективов</t>
  </si>
  <si>
    <t>Количество национальных самодеятельных коллективов из числа клубных формирований</t>
  </si>
  <si>
    <t>В результате реорганизации домов культуры г. Ижевска перестали существовать некоторые коллективы, их руководители не устроились во вновь созданное учреждение.Также изкий уровень дохода молодых специалистов дополнительного образования в сфере культуры и искусства.</t>
  </si>
  <si>
    <t>Основное мероприятие 3. Расширение спектра и повышение качества предоставляемых услуг, предоставляемых муниципальными организациями культуры</t>
  </si>
  <si>
    <t> 01 S8810   01 S8811  01 S8812  01 S3500              </t>
  </si>
  <si>
    <t>Управление по культуре и туризму, муниципальные учреждения культуры</t>
  </si>
  <si>
    <r>
      <rPr>
        <sz val="12"/>
        <color theme="1"/>
        <rFont val="PT Astra Serif"/>
      </rPr>
      <t xml:space="preserve">Доля реализованных проектов от числа подлежащих реализации ("Атмосфера", "Наша инициатива", "Без границ")  </t>
    </r>
    <r>
      <rPr>
        <sz val="12"/>
        <color indexed="2"/>
        <rFont val="PT Astra Serif"/>
      </rPr>
      <t xml:space="preserve">("Атмосфера", "Наша инициатива", "Без границ") </t>
    </r>
  </si>
  <si>
    <t>01 61423, 01 61620, 01 61630</t>
  </si>
  <si>
    <t>Формирование перечня дополнительных услуг и предоставляемых муниципальным КДУ и МАУК "Музей города Ижевска"</t>
  </si>
  <si>
    <t>Количество платных услуг, предоставляемых населению муниципальными учреждениями культуры</t>
  </si>
  <si>
    <t>Предоставление платных услуг населению</t>
  </si>
  <si>
    <t>Доход муниципальных учреждений культуры от предоставления платных услуг населению</t>
  </si>
  <si>
    <t>Задача 3:  Модернизация муниципальных учреждений культуры, развитие материально-технической базы, обеспечение комфортного и безопасного пребывания граждан</t>
  </si>
  <si>
    <t>Доля помещений муниципальных учреждений культуры, находящихся в удовлетворительном состоянии, в общем числе помещений муниципальных учреждений культуры</t>
  </si>
  <si>
    <t>Основное мероприятие 4. "Проведение мероприятий по модернизации муниципальных учреждений культуры, укреплению материально-технической базы"</t>
  </si>
  <si>
    <t xml:space="preserve">A1 55800
</t>
  </si>
  <si>
    <t xml:space="preserve">Реконструкция и капитальный ремонт региональных и муниципальных театров
</t>
  </si>
  <si>
    <t>Управление по культуре и туризму, МБУК ММТ "Молодой человек"</t>
  </si>
  <si>
    <t xml:space="preserve">Количество реконструированных и капитально отремонтированных муниципальных театров
</t>
  </si>
  <si>
    <t xml:space="preserve">01 61423             01 61620,          01 61630                 01 S3500               01 S8810                01 S8811                   01 S8812 </t>
  </si>
  <si>
    <t>Проведение косметических и капитальных ремонтов муниципальных учреждений культуры и помещений профессиональных творческих коллективов</t>
  </si>
  <si>
    <t xml:space="preserve">Управление по культуре и туризму, МБУК г. Ижевска "ЦКиТ", МАУК ЦРК "Русский дом", МБУК ММТ "Молодой человек", МАУК МХА "Ижевск", МБУК ИМКХ им. Чайковского"
</t>
  </si>
  <si>
    <t>Доля отремонтированных площадей помещений МУК в общей площади помещений муниципальных учреждений культуры</t>
  </si>
  <si>
    <t>Ежегодно увеличивается количество учреждений, здания которых, со временем, приходят в ненормативное состояние</t>
  </si>
  <si>
    <t>Итого по подпрограмме 2</t>
  </si>
  <si>
    <t>Итого по подпрограмме 2 ΣСДпз</t>
  </si>
  <si>
    <t>Число ожидаемых конечных результатов, целевых показателей (индикаторов) подпрограммы 2 (N)</t>
  </si>
  <si>
    <t>Степень достижения плановых значений ожидаемых конечных результатов, целевых показателей (индикаторов) подпрограммы 2 СДм/п=ΣСДпз/N</t>
  </si>
  <si>
    <t>Итого по подпрограмме 2 ΣСдонр</t>
  </si>
  <si>
    <t>Общее количество мероприятий подпрограммы 2, запланированных к реализации в отчетном году (М)</t>
  </si>
  <si>
    <t>Степень реализации мероприятий подпрограммы 2 СРм=ΣСДонр/М</t>
  </si>
  <si>
    <t>Эффективность реализации подпрограммы 2 ЭР = 0,5 x СДм/п + 0,3 x СРм+ 0,2 x ССур</t>
  </si>
  <si>
    <r>
      <t>Уровень эффективности подпрограммы 2</t>
    </r>
    <r>
      <rPr>
        <b/>
        <vertAlign val="superscript"/>
        <sz val="12"/>
        <rFont val="PT Astra Serif"/>
      </rPr>
      <t>8</t>
    </r>
  </si>
  <si>
    <t>3</t>
  </si>
  <si>
    <t>Подпрограмма 3. "Развитие туризма на территории муниципального образования "Город Ижевск", сохранение, использование и популяризация объектов культурного наследия"</t>
  </si>
  <si>
    <t>Цель: создание благоприятных условий для формирования современной конкурентоспособной туристской отрасли на территории МО "Город Ижевск", направленное на увеличение въездного туристского потока</t>
  </si>
  <si>
    <t>Рост внутреннего и въездного туристского потока (включая экскурсантов и транзитных туристов)</t>
  </si>
  <si>
    <t>Задача 1: Увеличение внутреннего и въездного туристического потока, сохранение и популяризация исторического и культурного наследия, его включение в сферу социально-культурной деятельности и туризма</t>
  </si>
  <si>
    <t>Количество туристов, въехавших на территорию муниципального образования "Город Ижевск"</t>
  </si>
  <si>
    <t>Количество объектов культурного наследия, памятников, арт-объектов, расположенных на территории МО "Город Ижевск", включенных в туристические маршруты</t>
  </si>
  <si>
    <t>Основное мероприятие 1. "Организация работы по привлечению туристов"</t>
  </si>
  <si>
    <t>Создание и организация работы сайта по продвижению туристических услуг</t>
  </si>
  <si>
    <t>Управление по культуре и туризму, МАУ "ЦРКиТ"</t>
  </si>
  <si>
    <t>Количество посещений сайта</t>
  </si>
  <si>
    <t>Участие в региональных и российских презентационных мероприятиях (выставках, семинарах, форумах и др.)</t>
  </si>
  <si>
    <t>Количество региональных и российских презентационных мероприятий (выставок, семинаров, форумов и др.), в которых было принято участие</t>
  </si>
  <si>
    <t>Создание событийного календаря муниципального образования "Город Ижевск"</t>
  </si>
  <si>
    <t>Количество мероприятий в событийном календаре в МО "Город Ижевск"</t>
  </si>
  <si>
    <t>Разработка туристских маршрутов</t>
  </si>
  <si>
    <t>Количество туристских маршрутов</t>
  </si>
  <si>
    <t>Обеспечение эксплуатационно-технического обслуживания зданий и помещений, учреждений культуры, а также содержание указанных зданий и помещений, оборудования и прилегающей территории в надлежащем состоянии</t>
  </si>
  <si>
    <t>Созданы условия для бесперебойной работы зданий и помещений учреждений культуры</t>
  </si>
  <si>
    <t>да=1/нет=0</t>
  </si>
  <si>
    <t>Доход МАУ "ЦРКиТ" от предоставления платных услуг населению</t>
  </si>
  <si>
    <t>Итого по подпрограмме 3</t>
  </si>
  <si>
    <t>Итого по подпрограмме 3 ΣСДпз</t>
  </si>
  <si>
    <t>Число ожидаемых конечных результатов, целевых показателей (индикаторов) подпрограммы 3 (N)</t>
  </si>
  <si>
    <t>Степень достижения плановых значений ожидаемых конечных результатов, целевых показателей (индикаторов) подпрограммы 3 СДм/п=ΣСДпз/N</t>
  </si>
  <si>
    <t>Итого по подпрограмме 3 ΣСдонр</t>
  </si>
  <si>
    <t>Общее количество мероприятий подпрограммы 3, запланированных к реализации в отчетном году (М)</t>
  </si>
  <si>
    <t>Степень реализации мероприятий подпрограммы 3 СРм=ΣСДонр/М</t>
  </si>
  <si>
    <t>Эффективность реализации подпрограммы 3 ЭР = 0,5 x СДм/п + 0,3 x СРм+ 0,2 x ССур</t>
  </si>
  <si>
    <r>
      <t>Уровень эффективности подпрограммы 3</t>
    </r>
    <r>
      <rPr>
        <b/>
        <vertAlign val="superscript"/>
        <sz val="12"/>
        <rFont val="PT Astra Serif"/>
      </rPr>
      <t>8</t>
    </r>
  </si>
  <si>
    <t>4</t>
  </si>
  <si>
    <t>Подпрограмма 4. "Энергосбережение и повышение энергетической эффективности"</t>
  </si>
  <si>
    <t>Цель: повышение энергетической эффективности в учреждениях культуры и детских школах искусств</t>
  </si>
  <si>
    <t>Сокращение бюджетных расходов на приобретение топливно-энергетических ресурсов муниципальными учреждениями</t>
  </si>
  <si>
    <t>В 2024 году впервые за несколько лет были выделены бюджетные средства на приобретение топливно-энергетических ресурсов муниципальными учреждениями. Ранее бюджетные средства не выделялись.</t>
  </si>
  <si>
    <t>01 65780</t>
  </si>
  <si>
    <t>Задача 1. Обеспечение снижения в сопоставимых условиях объема потребления ТЭР по каждому из ресурсов</t>
  </si>
  <si>
    <t>Удельный расход электрической энергии на снабжение органов местного самоуправления и муниципальных учреждений (в расчете на 1 кв. метр общей площади)</t>
  </si>
  <si>
    <r>
      <t>кВт.ч/м</t>
    </r>
    <r>
      <rPr>
        <vertAlign val="superscript"/>
        <sz val="12"/>
        <rFont val="PT Astra Serif"/>
      </rPr>
      <t>2</t>
    </r>
  </si>
  <si>
    <t>В 2024 году с июня по октябрь производился капитальный ремонт МБУК "Муниципальный молодежный театр  "Молодой человек" и МБУ ОО ДО "ДШИ № 10". Также ежегодно учреждениями культуры и дополнительног образования в сфере культуры и искусства приобретается новое световое и музыкальное оборудование, звукоусиливающую аппаратуру.</t>
  </si>
  <si>
    <t>Удельный расход тепловой энергии на снабжение органов местного самоуправления и муниципальных учреждений (в расчете на 1 кв. метр общей площади)</t>
  </si>
  <si>
    <r>
      <t>Гкал/м</t>
    </r>
    <r>
      <rPr>
        <vertAlign val="superscript"/>
        <sz val="12"/>
        <rFont val="PT Astra Serif"/>
      </rPr>
      <t>2</t>
    </r>
  </si>
  <si>
    <t>Удельный расход холодной воды на снабжение органов местного самоуправления и муниципальных учреждений (в расчете на 1 человека)</t>
  </si>
  <si>
    <r>
      <t>м</t>
    </r>
    <r>
      <rPr>
        <vertAlign val="superscript"/>
        <sz val="12"/>
        <rFont val="PT Astra Serif"/>
      </rPr>
      <t>3</t>
    </r>
    <r>
      <rPr>
        <sz val="12"/>
        <rFont val="PT Astra Serif"/>
      </rPr>
      <t>/чел.</t>
    </r>
  </si>
  <si>
    <t>Удельный расход горячей воды на снабжение органов местного самоуправления и муниципальных учреждений (в расчете на 1 человека)</t>
  </si>
  <si>
    <t>Удельный расход природного газа на снабжение органов местного самоуправления и муниципальных учреждений (в расчете на 1 человека)</t>
  </si>
  <si>
    <t>Основное мероприятие1: Реализация мероприятий по энергосбережению и повышению энергетической эффективности</t>
  </si>
  <si>
    <t>Техническое обслуживание и проведение ремонтных работ систем энергоснабжения (замена люминесцентных светильников на светодиодные, замена ламп накаливания на энергосберегающие, замена электропроводки, установка датчиков присутствия и др.)</t>
  </si>
  <si>
    <t>МУК</t>
  </si>
  <si>
    <t>Средства МУК</t>
  </si>
  <si>
    <t>Объем потребления электрической энергии МУК</t>
  </si>
  <si>
    <t>КВт/ч</t>
  </si>
  <si>
    <t>В 2024 году с июня по октябрь производился капитальный ремонт МБУК "Муниципальный молодежный театр  "Молодой человек" и МБУ ОО ДО "ДШИ № 10". Также ежегодно учреждениями культуры и дополнительног образования в сфере культуры и искусства приобретается новое световое и музыкальное оборудование, звукоусиливающую аппаратуру.</t>
  </si>
  <si>
    <t>Техническое обслуживание и проведение ремонтных работ систем отопления и водоснабжения (промывка и опрессовка системы отопления, установка кранов на радиатор отопления, замена радиаторов отопления, частичный ремонт кровли, входных групп, утепление фасадов зданий, замена окон и регулировка оконных конструкций и др.)</t>
  </si>
  <si>
    <t>Объем потребления тепловой энергии МУК</t>
  </si>
  <si>
    <t>Гкал</t>
  </si>
  <si>
    <t>Техническое обслуживание и проведение ремонтных работ систем водоснабжения (установка экономичной водоразборной арматуры)</t>
  </si>
  <si>
    <t>Объем потребления холодной воды</t>
  </si>
  <si>
    <t>куб. м</t>
  </si>
  <si>
    <t>Техническое обслуживание и проведение ремонтных работ систем горячего водоснабжения</t>
  </si>
  <si>
    <t>Объем потребления горячей воды</t>
  </si>
  <si>
    <t>Автоматизация оборудования газовой котельной</t>
  </si>
  <si>
    <t xml:space="preserve">МБУК г. Ижевска "ЦКиТ"
</t>
  </si>
  <si>
    <t xml:space="preserve">Средства МБУК г. Ижевска "ЦКиТ"
</t>
  </si>
  <si>
    <t>Объем потребления газа</t>
  </si>
  <si>
    <t>Итого по подпрограмме 4</t>
  </si>
  <si>
    <t>Итого по подпрограмме 4 ΣСДпз</t>
  </si>
  <si>
    <t>Число ожидаемых конечных результатов, целевых показателей (индикаторов) подпрограммы 4 (N)</t>
  </si>
  <si>
    <t>Степень достижения плановых значений ожидаемых конечных результатов, целевых показателей (индикаторов) подпрограммы 4 СДм/п=ΣСДпз/N</t>
  </si>
  <si>
    <t>Итого по подпрограмме 4 ΣСдонр</t>
  </si>
  <si>
    <t>Общее количество мероприятий подпрограммы 4, запланированных к реализации в отчетном году (М)</t>
  </si>
  <si>
    <t>Степень реализации мероприятий подпрограммы 4 СРм=ΣСДонр/М</t>
  </si>
  <si>
    <t>Эффективность реализации подпрограммы 4 ЭР = 0,5 x СДм/п + 0,3 x СРм+ 0,2 x ССур</t>
  </si>
  <si>
    <r>
      <t>Уровень эффективности подпрограммы 4</t>
    </r>
    <r>
      <rPr>
        <b/>
        <vertAlign val="superscript"/>
        <sz val="12"/>
        <rFont val="PT Astra Serif"/>
      </rPr>
      <t>8</t>
    </r>
  </si>
  <si>
    <t>5</t>
  </si>
  <si>
    <t>Подпрограмма 5. Создание условий для реализации муниципальной программы</t>
  </si>
  <si>
    <t>Цель: создание условий для эффективной реализации муниципальной программы</t>
  </si>
  <si>
    <t>Удовлетворенность населения деятельностью органов местного самоуправления в сфере культуры и туризма</t>
  </si>
  <si>
    <t>Задача 1: Реализация установленных полномочий (функций) Управления по культуре и туризму Администрации города Ижевска</t>
  </si>
  <si>
    <t>Уровень фактической обеспеченности клубами и учреждениями клубного типа от нормативной потребности</t>
  </si>
  <si>
    <t>Уровень фактической обеспеченности библиотеками от нормативной потребности</t>
  </si>
  <si>
    <t>В соответствии с Методическими рекомендациями органам государственной власти субъектов Российской Федерации и органам местного самоуправления о применении нормативов и норм оптимального размещения организаций культуры и обеспеченности населения услугами организаций культуры, утвержденных распоряжением Министерства культуры РФ от 23.10.2023 г. № Р - 2879 нормы и нормативы размещения библиотек с 2024 года для городского округа 1 общедоступная библиотека на 10 000 человек населения.</t>
  </si>
  <si>
    <t>Уровень фактической обеспеченности парками культуры и отдыха от нормативной потребности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</si>
  <si>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</si>
  <si>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</si>
  <si>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Ежегодно увеличивается количество ОКН, которые, со временем, приходят в ненормативное состояние</t>
  </si>
  <si>
    <t>Количество объектов культурного наследия, памятников, арт-объектов, расположенных на территории муниципального образования "Город Ижевск", включенных в перечень объектов истории и культуры муниципального образования "Город Ижевск"</t>
  </si>
  <si>
    <t>Исполнение расходных обязательств к общему объему утвержденных ассигнований на очередной финансовый год</t>
  </si>
  <si>
    <t>Основное мероприятие 1. Обеспечение функций муниципальных органов</t>
  </si>
  <si>
    <t>01 60030,    03 60400,        03 61276</t>
  </si>
  <si>
    <t>Обеспечение функций Управления по культуре и туризму</t>
  </si>
  <si>
    <t>Уровень выполнения значений ожидаемых непосредственных результатов реализации мероприятий муниципальной программы</t>
  </si>
  <si>
    <t>01 60030</t>
  </si>
  <si>
    <t>Проведение независимой оценки качества предоставления услуг муниципальными учреждениями культуры</t>
  </si>
  <si>
    <t>Управление по культуре и туризму, МУК</t>
  </si>
  <si>
    <t>Проведена/не проведена независимая оценка качества предоставления услуг муниципальными учреждениями культуры</t>
  </si>
  <si>
    <t>02 60110            02 62373</t>
  </si>
  <si>
    <t>Организация и проведение крупных мероприятий (фестивалей, праздников, конкурсов), в том числе регионального и российского масштаба</t>
  </si>
  <si>
    <t>Количество проведенных крупных мероприятий (фестивалей, праздников, конкурсов), в том числе регионального и российского масштаба</t>
  </si>
  <si>
    <t>Сохранение кадрового потенциала отрасли, повышение престижности и привлекательности профессий в сфере культуры</t>
  </si>
  <si>
    <t>Доля молодых руководителей и специалистов в возрасте до 40 лет в общей численности руководителей и специалистов</t>
  </si>
  <si>
    <t xml:space="preserve"> Низкий уровень дохода молодых специалистов дополнительного образования в сфере культуры и искусства. Без стажа и надбавок за стаж уровень заработной платы не дстигает 25 т.р. Кроме того на муниципальном и региональном уровне отсутствуют программы поддержки молодых педагогов.</t>
  </si>
  <si>
    <t>Задача 2: Оптимизация бюджетных расходов муниципального образования "Город Ижевск", в том числе за счет привлечения средств из вышестоящих бюджетов и внебюджетных источников</t>
  </si>
  <si>
    <t>Объем привлеченных средств из вышестоящих бюджетов и внебюджетных источников</t>
  </si>
  <si>
    <t>Основное мероприятие 2. Проведение мероприятий по привлечению средств из вышестоящих бюджетов и внебюджетных источников</t>
  </si>
  <si>
    <t>Подготовка заявок для участия в конкурсах на получение средств из вышестоящих источников и грантов</t>
  </si>
  <si>
    <t>Средства из вышестоящих бюджетов, внебюджетные источники</t>
  </si>
  <si>
    <t>Количество поданных заявок на участие в конкурсах на получение средств из вышестоящих бюджетов и грантов</t>
  </si>
  <si>
    <t>Итого по подпрограмме 5</t>
  </si>
  <si>
    <t>Итого по подпрограмме 5 ΣСДпз</t>
  </si>
  <si>
    <t>Число ожидаемых конечных результатов, целевых показателей (индикаторов) подпрограммы n (N)</t>
  </si>
  <si>
    <t>Степень достижения плановых значений ожидаемых конечных результатов, целевых показателей (индикаторов) подпрограммы 5 СДм/п=ΣСДпз/N</t>
  </si>
  <si>
    <t>Итого по подпрограмме 5 ΣСДонр</t>
  </si>
  <si>
    <t>Общее количество мероприятий подпрограммы 5, запланированных к реализации в отчетном году (М)</t>
  </si>
  <si>
    <t>Степень реализации мероприятий подпрограммы 5 СРм=ΣСДонр/М</t>
  </si>
  <si>
    <t>Эффективность реализации подпрограммы 5 ЭР = 0,5 x СДм/п + 0,3 x СРм+ 0,2 x ССур</t>
  </si>
  <si>
    <r>
      <t>Уровень эффективности подпрограммы 5</t>
    </r>
    <r>
      <rPr>
        <b/>
        <vertAlign val="superscript"/>
        <sz val="12"/>
        <rFont val="PT Astra Serif"/>
      </rPr>
      <t>8</t>
    </r>
  </si>
  <si>
    <t>6</t>
  </si>
  <si>
    <t>Подпрограмма 6.  "Развитие музейного дела"</t>
  </si>
  <si>
    <t xml:space="preserve">Цель: сохранение культурного, исторического наследия города Ижевска, повышение доступности и качества музейных услуг для населения
</t>
  </si>
  <si>
    <t xml:space="preserve">Задача 1. Обеспечение сохранности, комплектование (пополнение) музейного фонда
</t>
  </si>
  <si>
    <t xml:space="preserve">Увеличение доли представленных (во всех формах) зрителю музейных предметов в общем количестве музейных предметов основного фонда
</t>
  </si>
  <si>
    <t>Количество новых музейных предметов в фонде музея ежегодно увеличивается, а количество предметов опубликованных на экспозициях расти не будет, т.к. по мунзаданию  не более 550, поэтому данный показатель  расти не будет.</t>
  </si>
  <si>
    <t xml:space="preserve">Основное мероприятие 1: Проведение мероприятий по сохранению, комплектованию (пополнению) музейного фонда
</t>
  </si>
  <si>
    <t>01 61600</t>
  </si>
  <si>
    <t xml:space="preserve">Создание экспозиций (выставок) музеев. Публичный показ музейных предметов, музейных коллекций
</t>
  </si>
  <si>
    <t xml:space="preserve">Управление по культуре и туризму, МАУК "Музей города Ижевска"
</t>
  </si>
  <si>
    <t xml:space="preserve">Количество музейных предметов, основного музейного фонда опубликованных на экспозициях и выставках
</t>
  </si>
  <si>
    <t xml:space="preserve">Проведение работ по включению предметов в музейный фонд
</t>
  </si>
  <si>
    <t xml:space="preserve">Количество новых музейных предметов в фонде музея в год
</t>
  </si>
  <si>
    <t xml:space="preserve">Задача 2. Укрепление материально-технической базы учреждения, техническое и технологическое оснащение (переоснащение)
</t>
  </si>
  <si>
    <t xml:space="preserve">Доля помещений музея, находящихся в удовлетворительном состоянии в общем количестве помещений музея
</t>
  </si>
  <si>
    <t>Отдел "Музей Ижевска" МАУК «Музей города Ижевска» расположен в объекте культурного наследия регионального значения "Гражданское здание, с 1917-1921 гг. - клуб коммунистов" (Генеральский дом), собственник объекта АО "Парки Ижевска", который требует ремонта.</t>
  </si>
  <si>
    <t xml:space="preserve">Основное мероприятие 2. Проведение работ по укреплению материально-технической базы учреждения, технического и технологического оснащения
</t>
  </si>
  <si>
    <t xml:space="preserve">Проведение косметических и капитальных ремонтов в МАУК "Музей города Ижевска"
</t>
  </si>
  <si>
    <t xml:space="preserve">Доля отремонтированных площадей помещений МУК в общей площади помещений муниципальных учреждений культуры
</t>
  </si>
  <si>
    <t xml:space="preserve">Техническое оснащение региональных и муниципальных музеев
</t>
  </si>
  <si>
    <t xml:space="preserve">Количество технически оснащенных муниципальных музеев
</t>
  </si>
  <si>
    <t xml:space="preserve">Задача 3. Развитие информационно-коммуникационных технологий в деятельности муниципального музея
</t>
  </si>
  <si>
    <t xml:space="preserve">Увеличение количества онлайн-выставок на сайте МАУК "Музей города Ижевска"
</t>
  </si>
  <si>
    <t xml:space="preserve">Основное мероприятие 3. Проведение работ по внедрению и использованию информационно-коммуникационных технологий в деятельности муниципального музея
</t>
  </si>
  <si>
    <t xml:space="preserve">Обновление программного обеспечения
</t>
  </si>
  <si>
    <t xml:space="preserve">Количество обновленных программных продуктов в год
</t>
  </si>
  <si>
    <t xml:space="preserve">Задача 4. Организация выставок, в том числе местных художников
</t>
  </si>
  <si>
    <t xml:space="preserve">Увеличение количества выставочных проектов (по отношению к 2020 году)
</t>
  </si>
  <si>
    <t>Количество экспозиционных площадей не позволяет увеличить количество выставочных проектов. Средняя продолжительность выставки – 1,5-2 месяца. Под выставочные в ВЦ «Галерея» используется, в том числе площади холла. Выставочное пространство Генеральского дома, в связи с аварийным состоянием, и неопределенным положением (аренда третьим лицом с разработкой проекта реставрации) не позволяет увеличивать количество выставочных проектов.</t>
  </si>
  <si>
    <t xml:space="preserve">Число посещений МАУК "Музей города Ижевска"
</t>
  </si>
  <si>
    <t xml:space="preserve">Основное мероприятие 4. Проведение работ по организации выставок
</t>
  </si>
  <si>
    <t xml:space="preserve">Привлечение партнеров к организации выставок
</t>
  </si>
  <si>
    <t xml:space="preserve">Количество привлеченных новых партнеров в год
</t>
  </si>
  <si>
    <t>Обучение, повышение квалификации сотрудников выставочного отдела</t>
  </si>
  <si>
    <t xml:space="preserve">Количество сотрудников, прошедших обучение/повышение квалификации, от общего числа сотрудников выставочного отдела
</t>
  </si>
  <si>
    <t>Итого по подпрограмме 6</t>
  </si>
  <si>
    <t>Итого по подпрограмме 6 ΣСДпз</t>
  </si>
  <si>
    <t>Число ожидаемых конечных результатов, целевых показателей (индикаторов) подпрограммы 6 (N)</t>
  </si>
  <si>
    <t>Степень достижения плановых значений ожидаемых конечных результатов, целевых показателей (индикаторов) подпрограммы 6 СДм/п=ΣСДпз/N</t>
  </si>
  <si>
    <t>Итого по подпрограмме 6 ΣСдонр</t>
  </si>
  <si>
    <t>Общее количество мероприятий подпрограммы 6, запланированных к реализации в отчетном году (М)</t>
  </si>
  <si>
    <t>Степень реализации мероприятий подпрограммы 6 СРм=ΣСДонр/М</t>
  </si>
  <si>
    <t>Эффективность реализации подпрограммы 6 ЭР = 0,5 x СДм/п + 0,3 x СРм+ 0,2 x ССур</t>
  </si>
  <si>
    <r>
      <t>Уровень эффективности подпрограммы 6</t>
    </r>
    <r>
      <rPr>
        <b/>
        <vertAlign val="superscript"/>
        <sz val="12"/>
        <rFont val="PT Astra Serif"/>
      </rPr>
      <t>8</t>
    </r>
  </si>
  <si>
    <t xml:space="preserve">Итого по программе </t>
  </si>
  <si>
    <t>Итого по программе ΣСДпз</t>
  </si>
  <si>
    <t>Число ожидаемых конечных результатов, целевых показателей (индикаторов) программы (N)</t>
  </si>
  <si>
    <t>Степень достижения плановых значений ожидаемых конечных результатов, целевых показателей (индикаторов) программы СДм/п=ΣСДпз/N</t>
  </si>
  <si>
    <t>Итого по программе ΣСдонр</t>
  </si>
  <si>
    <t>Общее количество мероприятий программы, запланированных к реализации в отчетном году (М)</t>
  </si>
  <si>
    <t>Степень реализации мероприятий программы СРм=ΣСДонр/М</t>
  </si>
  <si>
    <t>Эффективность реализации муниципальной программы ЭР = 0,5 x СДм/п + 0,3 x СРм+ 0,2 x ССур</t>
  </si>
  <si>
    <r>
      <t>Уровень эффективности муниципальной программы</t>
    </r>
    <r>
      <rPr>
        <b/>
        <vertAlign val="superscript"/>
        <sz val="12"/>
        <rFont val="PT Astra Serif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</si>
</sst>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0.000"/>
    <numFmt numFmtId="167" formatCode="0.0"/>
    <numFmt numFmtId="168" formatCode="#,##0.0"/>
  </numFmts>
  <fonts count="29">
    <font>
      <sz val="11"/>
      <color theme="1"/>
      <name val="Calibri"/>
      <scheme val="minor"/>
    </font>
    <font>
      <sz val="10"/>
      <name val="Arial Cyr"/>
    </font>
    <font>
      <b/>
      <sz val="10"/>
      <name val="Arial CYR"/>
    </font>
    <font>
      <sz val="11"/>
      <color theme="1"/>
      <name val="Arial"/>
    </font>
    <font>
      <b/>
      <sz val="12"/>
      <name val="PT Astra Serif"/>
    </font>
    <font>
      <sz val="12"/>
      <color theme="1"/>
      <name val="Arial"/>
    </font>
    <font>
      <sz val="12"/>
      <color theme="1"/>
      <name val="PT Astra Serif"/>
    </font>
    <font>
      <sz val="11"/>
      <color theme="1"/>
      <name val="PT Astra Serif"/>
    </font>
    <font>
      <b/>
      <sz val="13"/>
      <color rgb="FF26282F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sz val="11"/>
      <color theme="1"/>
      <name val="Times New Roman"/>
    </font>
    <font>
      <sz val="12"/>
      <name val="Times New Roman"/>
    </font>
    <font>
      <b/>
      <sz val="12"/>
      <name val="Times New Roman"/>
    </font>
    <font>
      <sz val="12"/>
      <name val="PT Astra Serif"/>
    </font>
    <font>
      <sz val="12"/>
      <color indexed="2"/>
      <name val="PT Astra Serif"/>
    </font>
    <font>
      <sz val="8"/>
      <name val="Times New Roman"/>
    </font>
    <font>
      <sz val="11"/>
      <name val="PT Astra Serif"/>
    </font>
    <font>
      <b/>
      <sz val="12"/>
      <color theme="1"/>
      <name val="PT Astra Serif"/>
    </font>
    <font>
      <sz val="11"/>
      <color indexed="2"/>
      <name val="PT Astra Serif"/>
    </font>
    <font>
      <sz val="11"/>
      <name val="Liberation Sans"/>
    </font>
    <font>
      <sz val="10"/>
      <name val="Times New Roman"/>
    </font>
    <font>
      <sz val="12"/>
      <color theme="1"/>
      <name val="Calibri"/>
      <scheme val="minor"/>
    </font>
    <font>
      <sz val="12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sz val="13"/>
      <name val="Times New Roman"/>
    </font>
    <font>
      <vertAlign val="superscript"/>
      <sz val="12"/>
      <name val="PT Astra Serif"/>
    </font>
    <font>
      <b/>
      <vertAlign val="superscript"/>
      <sz val="12"/>
      <name val="PT Astra Serif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theme="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1" fontId="1" fillId="0" borderId="1">
      <alignment horizontal="center" vertical="top" shrinkToFit="1"/>
    </xf>
    <xf numFmtId="1" fontId="1" fillId="0" borderId="1">
      <alignment horizontal="center" vertical="top" shrinkToFit="1"/>
    </xf>
    <xf numFmtId="0" fontId="2" fillId="0" borderId="1">
      <alignment vertical="top" wrapText="1"/>
    </xf>
    <xf numFmtId="1" fontId="1" fillId="0" borderId="1">
      <alignment horizontal="center" vertical="top" shrinkToFit="1"/>
    </xf>
    <xf numFmtId="4" fontId="2" fillId="2" borderId="1">
      <alignment horizontal="right" vertical="top" shrinkToFit="1"/>
    </xf>
    <xf numFmtId="0" fontId="2" fillId="0" borderId="1">
      <alignment vertical="top" wrapText="1"/>
    </xf>
    <xf numFmtId="0" fontId="2" fillId="0" borderId="1">
      <alignment vertical="top" wrapText="1"/>
    </xf>
    <xf numFmtId="4" fontId="2" fillId="2" borderId="1">
      <alignment horizontal="right" vertical="top" shrinkToFi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5" fillId="0" borderId="0" applyFont="0" applyFill="0" applyBorder="0" applyProtection="0"/>
  </cellStyleXfs>
  <cellXfs count="419">
    <xf numFmtId="0" fontId="0" fillId="0" borderId="0" xfId="0"/>
    <xf numFmtId="0" fontId="3" fillId="0" borderId="0" xfId="13" applyFont="1"/>
    <xf numFmtId="0" fontId="5" fillId="0" borderId="0" xfId="13" applyFont="1"/>
    <xf numFmtId="0" fontId="6" fillId="0" borderId="0" xfId="13" applyFont="1"/>
    <xf numFmtId="0" fontId="6" fillId="0" borderId="1" xfId="9" applyFont="1" applyBorder="1" applyAlignment="1">
      <alignment horizontal="center" vertical="top" wrapText="1"/>
    </xf>
    <xf numFmtId="0" fontId="5" fillId="0" borderId="0" xfId="9" applyFont="1"/>
    <xf numFmtId="0" fontId="6" fillId="0" borderId="1" xfId="9" applyFont="1" applyBorder="1" applyAlignment="1">
      <alignment vertical="top" wrapText="1"/>
    </xf>
    <xf numFmtId="14" fontId="6" fillId="0" borderId="1" xfId="9" applyNumberFormat="1" applyFont="1" applyBorder="1" applyAlignment="1">
      <alignment horizontal="center" vertical="top" wrapText="1"/>
    </xf>
    <xf numFmtId="0" fontId="6" fillId="0" borderId="1" xfId="9" applyFont="1" applyBorder="1" applyAlignment="1" applyProtection="1">
      <alignment horizontal="center" vertical="top" wrapText="1"/>
      <protection locked="0"/>
    </xf>
    <xf numFmtId="14" fontId="6" fillId="0" borderId="1" xfId="9" applyNumberFormat="1" applyFont="1" applyBorder="1" applyAlignment="1" applyProtection="1">
      <alignment horizontal="center" vertical="top" wrapText="1"/>
      <protection locked="0"/>
    </xf>
    <xf numFmtId="0" fontId="7" fillId="0" borderId="0" xfId="13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justify"/>
    </xf>
    <xf numFmtId="0" fontId="10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0" fillId="0" borderId="0" xfId="0"/>
    <xf numFmtId="49" fontId="9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vertical="center"/>
    </xf>
    <xf numFmtId="165" fontId="12" fillId="0" borderId="1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2" fontId="12" fillId="0" borderId="4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vertical="center" wrapText="1"/>
    </xf>
    <xf numFmtId="49" fontId="12" fillId="0" borderId="14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 wrapText="1"/>
    </xf>
    <xf numFmtId="2" fontId="12" fillId="0" borderId="15" xfId="0" applyNumberFormat="1" applyFont="1" applyBorder="1" applyAlignment="1">
      <alignment vertical="center"/>
    </xf>
    <xf numFmtId="49" fontId="12" fillId="0" borderId="15" xfId="0" applyNumberFormat="1" applyFont="1" applyBorder="1" applyAlignment="1">
      <alignment horizontal="center" vertical="center" wrapText="1"/>
    </xf>
    <xf numFmtId="2" fontId="12" fillId="0" borderId="15" xfId="0" applyNumberFormat="1" applyFont="1" applyBorder="1" applyAlignment="1">
      <alignment horizontal="left" vertical="center" wrapText="1"/>
    </xf>
    <xf numFmtId="0" fontId="0" fillId="0" borderId="0" xfId="0" applyAlignment="1">
      <alignment vertical="top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166" fontId="0" fillId="0" borderId="0" xfId="0" applyNumberFormat="1" applyAlignment="1">
      <alignment horizontal="center" vertical="top"/>
    </xf>
    <xf numFmtId="0" fontId="7" fillId="0" borderId="0" xfId="0" applyFont="1"/>
    <xf numFmtId="0" fontId="6" fillId="0" borderId="0" xfId="0" applyFont="1" applyAlignment="1">
      <alignment horizontal="center" vertical="top"/>
    </xf>
    <xf numFmtId="1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left" vertical="top"/>
    </xf>
    <xf numFmtId="166" fontId="6" fillId="0" borderId="0" xfId="0" applyNumberFormat="1" applyFont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166" fontId="6" fillId="0" borderId="1" xfId="0" applyNumberFormat="1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top"/>
    </xf>
    <xf numFmtId="49" fontId="6" fillId="5" borderId="1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top" wrapText="1"/>
    </xf>
    <xf numFmtId="167" fontId="6" fillId="4" borderId="1" xfId="0" applyNumberFormat="1" applyFont="1" applyFill="1" applyBorder="1" applyAlignment="1" applyProtection="1">
      <alignment horizontal="center" vertical="top" wrapText="1"/>
      <protection locked="0"/>
    </xf>
    <xf numFmtId="166" fontId="14" fillId="5" borderId="1" xfId="9" applyNumberFormat="1" applyFont="1" applyFill="1" applyBorder="1" applyAlignment="1">
      <alignment horizontal="center" vertical="top" wrapText="1"/>
    </xf>
    <xf numFmtId="166" fontId="6" fillId="5" borderId="1" xfId="0" applyNumberFormat="1" applyFont="1" applyFill="1" applyBorder="1" applyAlignment="1">
      <alignment horizontal="center" vertical="top" wrapText="1"/>
    </xf>
    <xf numFmtId="2" fontId="6" fillId="0" borderId="2" xfId="11" applyNumberFormat="1" applyFont="1" applyBorder="1" applyAlignment="1" applyProtection="1">
      <alignment horizontal="left" vertical="top"/>
    </xf>
    <xf numFmtId="0" fontId="7" fillId="0" borderId="3" xfId="0" applyFont="1" applyBorder="1" applyAlignment="1" applyProtection="1">
      <alignment horizontal="left" vertical="top"/>
      <protection locked="0"/>
    </xf>
    <xf numFmtId="167" fontId="6" fillId="0" borderId="1" xfId="0" applyNumberFormat="1" applyFont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166" fontId="6" fillId="5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0" fontId="6" fillId="5" borderId="10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4" borderId="10" xfId="0" applyFont="1" applyFill="1" applyBorder="1" applyAlignment="1" applyProtection="1">
      <alignment horizontal="center" vertical="top"/>
      <protection locked="0"/>
    </xf>
    <xf numFmtId="166" fontId="14" fillId="5" borderId="10" xfId="9" applyNumberFormat="1" applyFont="1" applyFill="1" applyBorder="1" applyAlignment="1">
      <alignment horizontal="center" vertical="top" wrapText="1"/>
    </xf>
    <xf numFmtId="166" fontId="14" fillId="5" borderId="10" xfId="0" applyNumberFormat="1" applyFont="1" applyFill="1" applyBorder="1" applyAlignment="1">
      <alignment horizontal="center" vertical="top"/>
    </xf>
    <xf numFmtId="0" fontId="14" fillId="5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 applyProtection="1">
      <alignment horizontal="center" vertical="top" wrapText="1"/>
      <protection locked="0"/>
    </xf>
    <xf numFmtId="166" fontId="4" fillId="5" borderId="1" xfId="0" applyNumberFormat="1" applyFont="1" applyFill="1" applyBorder="1" applyAlignment="1">
      <alignment horizontal="center" vertical="top"/>
    </xf>
    <xf numFmtId="166" fontId="14" fillId="5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49" fontId="6" fillId="6" borderId="1" xfId="0" applyNumberFormat="1" applyFont="1" applyFill="1" applyBorder="1" applyAlignment="1">
      <alignment horizontal="center" vertical="top" wrapText="1"/>
    </xf>
    <xf numFmtId="49" fontId="6" fillId="6" borderId="1" xfId="0" applyNumberFormat="1" applyFont="1" applyFill="1" applyBorder="1" applyAlignment="1" applyProtection="1">
      <alignment horizontal="center" vertical="top" wrapText="1"/>
      <protection locked="0"/>
    </xf>
    <xf numFmtId="0" fontId="6" fillId="6" borderId="10" xfId="0" applyFont="1" applyFill="1" applyBorder="1" applyAlignment="1">
      <alignment horizontal="left" vertical="top" wrapText="1"/>
    </xf>
    <xf numFmtId="4" fontId="14" fillId="0" borderId="10" xfId="0" applyNumberFormat="1" applyFont="1" applyBorder="1" applyAlignment="1" applyProtection="1">
      <alignment horizontal="center" vertical="top" wrapText="1"/>
      <protection locked="0"/>
    </xf>
    <xf numFmtId="4" fontId="6" fillId="4" borderId="10" xfId="0" applyNumberFormat="1" applyFont="1" applyFill="1" applyBorder="1" applyAlignment="1" applyProtection="1">
      <alignment horizontal="center" vertical="top"/>
      <protection locked="0"/>
    </xf>
    <xf numFmtId="4" fontId="6" fillId="6" borderId="10" xfId="0" applyNumberFormat="1" applyFont="1" applyFill="1" applyBorder="1" applyAlignment="1">
      <alignment horizontal="center" vertical="top"/>
    </xf>
    <xf numFmtId="166" fontId="14" fillId="6" borderId="10" xfId="9" applyNumberFormat="1" applyFont="1" applyFill="1" applyBorder="1" applyAlignment="1">
      <alignment horizontal="center" vertical="top"/>
    </xf>
    <xf numFmtId="0" fontId="6" fillId="6" borderId="10" xfId="0" applyFont="1" applyFill="1" applyBorder="1" applyAlignment="1">
      <alignment horizontal="center" vertical="top" wrapText="1"/>
    </xf>
    <xf numFmtId="3" fontId="6" fillId="6" borderId="10" xfId="0" applyNumberFormat="1" applyFont="1" applyFill="1" applyBorder="1" applyAlignment="1">
      <alignment horizontal="center" vertical="top"/>
    </xf>
    <xf numFmtId="3" fontId="6" fillId="4" borderId="10" xfId="0" applyNumberFormat="1" applyFont="1" applyFill="1" applyBorder="1" applyAlignment="1" applyProtection="1">
      <alignment horizontal="center" vertical="top"/>
      <protection locked="0"/>
    </xf>
    <xf numFmtId="166" fontId="6" fillId="6" borderId="10" xfId="0" applyNumberFormat="1" applyFont="1" applyFill="1" applyBorder="1" applyAlignment="1">
      <alignment horizontal="center" vertical="top"/>
    </xf>
    <xf numFmtId="166" fontId="14" fillId="6" borderId="10" xfId="9" applyNumberFormat="1" applyFont="1" applyFill="1" applyBorder="1" applyAlignment="1">
      <alignment horizontal="center" vertical="top" wrapText="1"/>
    </xf>
    <xf numFmtId="166" fontId="6" fillId="6" borderId="10" xfId="0" applyNumberFormat="1" applyFont="1" applyFill="1" applyBorder="1" applyAlignment="1">
      <alignment horizontal="center" vertical="top" wrapText="1"/>
    </xf>
    <xf numFmtId="2" fontId="6" fillId="0" borderId="2" xfId="11" applyNumberFormat="1" applyFont="1" applyBorder="1" applyAlignment="1" applyProtection="1">
      <alignment vertical="top"/>
    </xf>
    <xf numFmtId="0" fontId="7" fillId="0" borderId="3" xfId="0" applyFont="1" applyBorder="1" applyProtection="1">
      <protection locked="0"/>
    </xf>
    <xf numFmtId="0" fontId="6" fillId="6" borderId="1" xfId="0" applyFont="1" applyFill="1" applyBorder="1" applyAlignment="1">
      <alignment horizontal="left" vertical="top" wrapText="1"/>
    </xf>
    <xf numFmtId="4" fontId="6" fillId="0" borderId="4" xfId="0" applyNumberFormat="1" applyFont="1" applyBorder="1" applyAlignment="1" applyProtection="1">
      <alignment horizontal="center" vertical="top"/>
      <protection locked="0"/>
    </xf>
    <xf numFmtId="4" fontId="6" fillId="4" borderId="1" xfId="0" applyNumberFormat="1" applyFont="1" applyFill="1" applyBorder="1" applyAlignment="1" applyProtection="1">
      <alignment horizontal="center" vertical="top"/>
      <protection locked="0"/>
    </xf>
    <xf numFmtId="4" fontId="6" fillId="6" borderId="1" xfId="0" applyNumberFormat="1" applyFont="1" applyFill="1" applyBorder="1" applyAlignment="1">
      <alignment horizontal="center" vertical="top"/>
    </xf>
    <xf numFmtId="166" fontId="14" fillId="6" borderId="1" xfId="9" applyNumberFormat="1" applyFont="1" applyFill="1" applyBorder="1" applyAlignment="1">
      <alignment horizontal="center" vertical="top"/>
    </xf>
    <xf numFmtId="0" fontId="6" fillId="6" borderId="1" xfId="0" applyFont="1" applyFill="1" applyBorder="1" applyAlignment="1">
      <alignment horizontal="center" vertical="top" wrapText="1"/>
    </xf>
    <xf numFmtId="0" fontId="6" fillId="0" borderId="1" xfId="0" applyFont="1" applyBorder="1" applyAlignment="1" applyProtection="1">
      <alignment horizontal="center" vertical="top" wrapText="1"/>
      <protection locked="0"/>
    </xf>
    <xf numFmtId="166" fontId="6" fillId="6" borderId="1" xfId="0" applyNumberFormat="1" applyFont="1" applyFill="1" applyBorder="1" applyAlignment="1">
      <alignment horizontal="center" vertical="top"/>
    </xf>
    <xf numFmtId="166" fontId="6" fillId="6" borderId="4" xfId="0" applyNumberFormat="1" applyFont="1" applyFill="1" applyBorder="1" applyAlignment="1">
      <alignment horizontal="center" vertical="top" wrapText="1"/>
    </xf>
    <xf numFmtId="166" fontId="6" fillId="6" borderId="1" xfId="0" applyNumberFormat="1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left" vertical="top" wrapText="1"/>
    </xf>
    <xf numFmtId="4" fontId="6" fillId="0" borderId="15" xfId="0" applyNumberFormat="1" applyFont="1" applyBorder="1" applyAlignment="1" applyProtection="1">
      <alignment horizontal="center" vertical="top"/>
      <protection locked="0"/>
    </xf>
    <xf numFmtId="4" fontId="6" fillId="4" borderId="3" xfId="0" applyNumberFormat="1" applyFont="1" applyFill="1" applyBorder="1" applyAlignment="1" applyProtection="1">
      <alignment horizontal="center" vertical="top"/>
      <protection locked="0"/>
    </xf>
    <xf numFmtId="4" fontId="6" fillId="3" borderId="15" xfId="0" applyNumberFormat="1" applyFont="1" applyFill="1" applyBorder="1" applyAlignment="1" applyProtection="1">
      <alignment horizontal="center" vertical="top"/>
      <protection locked="0"/>
    </xf>
    <xf numFmtId="2" fontId="6" fillId="6" borderId="1" xfId="0" applyNumberFormat="1" applyFont="1" applyFill="1" applyBorder="1" applyAlignment="1">
      <alignment horizontal="center" vertical="top" wrapText="1"/>
    </xf>
    <xf numFmtId="166" fontId="14" fillId="6" borderId="1" xfId="9" applyNumberFormat="1" applyFont="1" applyFill="1" applyBorder="1" applyAlignment="1">
      <alignment horizontal="center" vertical="top" wrapText="1"/>
    </xf>
    <xf numFmtId="0" fontId="7" fillId="0" borderId="3" xfId="0" applyFont="1" applyBorder="1" applyAlignment="1" applyProtection="1">
      <alignment vertical="top"/>
      <protection locked="0"/>
    </xf>
    <xf numFmtId="49" fontId="6" fillId="5" borderId="1" xfId="0" applyNumberFormat="1" applyFont="1" applyFill="1" applyBorder="1" applyAlignment="1" applyProtection="1">
      <alignment horizontal="center" vertical="top" wrapText="1"/>
      <protection locked="0"/>
    </xf>
    <xf numFmtId="1" fontId="6" fillId="4" borderId="1" xfId="0" applyNumberFormat="1" applyFont="1" applyFill="1" applyBorder="1" applyAlignment="1" applyProtection="1">
      <alignment horizontal="center" vertical="top" wrapText="1"/>
      <protection locked="0"/>
    </xf>
    <xf numFmtId="49" fontId="6" fillId="0" borderId="1" xfId="0" applyNumberFormat="1" applyFont="1" applyBorder="1" applyAlignment="1" applyProtection="1">
      <alignment horizontal="center" vertical="top" wrapText="1"/>
      <protection locked="0"/>
    </xf>
    <xf numFmtId="0" fontId="6" fillId="6" borderId="4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center" vertical="top" wrapText="1"/>
    </xf>
    <xf numFmtId="4" fontId="7" fillId="4" borderId="1" xfId="0" applyNumberFormat="1" applyFont="1" applyFill="1" applyBorder="1" applyAlignment="1" applyProtection="1">
      <alignment horizontal="center" vertical="top"/>
      <protection locked="0"/>
    </xf>
    <xf numFmtId="166" fontId="6" fillId="6" borderId="2" xfId="0" applyNumberFormat="1" applyFont="1" applyFill="1" applyBorder="1" applyAlignment="1">
      <alignment horizontal="center" vertical="top" wrapText="1"/>
    </xf>
    <xf numFmtId="3" fontId="6" fillId="6" borderId="1" xfId="0" applyNumberFormat="1" applyFont="1" applyFill="1" applyBorder="1" applyAlignment="1">
      <alignment horizontal="center" vertical="top" wrapText="1"/>
    </xf>
    <xf numFmtId="3" fontId="6" fillId="4" borderId="1" xfId="0" applyNumberFormat="1" applyFont="1" applyFill="1" applyBorder="1" applyAlignment="1" applyProtection="1">
      <alignment horizontal="center" vertical="top" wrapText="1"/>
      <protection locked="0"/>
    </xf>
    <xf numFmtId="2" fontId="6" fillId="0" borderId="11" xfId="11" applyNumberFormat="1" applyFont="1" applyBorder="1" applyAlignment="1" applyProtection="1">
      <alignment horizontal="left" vertical="top"/>
    </xf>
    <xf numFmtId="0" fontId="7" fillId="0" borderId="13" xfId="0" applyFont="1" applyBorder="1" applyAlignment="1" applyProtection="1">
      <alignment vertical="top" wrapText="1"/>
      <protection locked="0"/>
    </xf>
    <xf numFmtId="166" fontId="14" fillId="6" borderId="4" xfId="9" applyNumberFormat="1" applyFont="1" applyFill="1" applyBorder="1" applyAlignment="1">
      <alignment horizontal="center" vertical="top" wrapText="1"/>
    </xf>
    <xf numFmtId="2" fontId="6" fillId="0" borderId="14" xfId="11" applyNumberFormat="1" applyFont="1" applyBorder="1" applyAlignment="1" applyProtection="1">
      <alignment horizontal="left" vertical="top"/>
    </xf>
    <xf numFmtId="49" fontId="6" fillId="6" borderId="10" xfId="0" applyNumberFormat="1" applyFont="1" applyFill="1" applyBorder="1" applyAlignment="1">
      <alignment horizontal="center" vertical="top" wrapText="1"/>
    </xf>
    <xf numFmtId="49" fontId="6" fillId="6" borderId="10" xfId="0" applyNumberFormat="1" applyFont="1" applyFill="1" applyBorder="1" applyAlignment="1" applyProtection="1">
      <alignment horizontal="center" vertical="top" wrapText="1"/>
      <protection locked="0"/>
    </xf>
    <xf numFmtId="1" fontId="6" fillId="4" borderId="10" xfId="0" applyNumberFormat="1" applyFont="1" applyFill="1" applyBorder="1" applyAlignment="1" applyProtection="1">
      <alignment horizontal="center" vertical="top" wrapText="1"/>
      <protection locked="0"/>
    </xf>
    <xf numFmtId="0" fontId="17" fillId="3" borderId="3" xfId="0" applyFont="1" applyFill="1" applyBorder="1" applyAlignment="1" applyProtection="1">
      <alignment vertical="top" wrapText="1"/>
      <protection locked="0"/>
    </xf>
    <xf numFmtId="4" fontId="14" fillId="4" borderId="1" xfId="0" applyNumberFormat="1" applyFont="1" applyFill="1" applyBorder="1" applyAlignment="1" applyProtection="1">
      <alignment horizontal="center" vertical="top"/>
      <protection locked="0"/>
    </xf>
    <xf numFmtId="4" fontId="14" fillId="6" borderId="1" xfId="0" applyNumberFormat="1" applyFont="1" applyFill="1" applyBorder="1" applyAlignment="1">
      <alignment horizontal="center" vertical="top"/>
    </xf>
    <xf numFmtId="0" fontId="1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166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4" fontId="18" fillId="7" borderId="1" xfId="0" applyNumberFormat="1" applyFont="1" applyFill="1" applyBorder="1" applyAlignment="1">
      <alignment horizontal="center" vertical="top"/>
    </xf>
    <xf numFmtId="166" fontId="4" fillId="7" borderId="1" xfId="9" applyNumberFormat="1" applyFont="1" applyFill="1" applyBorder="1" applyAlignment="1">
      <alignment horizontal="center" vertical="top"/>
    </xf>
    <xf numFmtId="4" fontId="6" fillId="0" borderId="1" xfId="0" applyNumberFormat="1" applyFont="1" applyBorder="1" applyAlignment="1">
      <alignment horizontal="center" vertical="top"/>
    </xf>
    <xf numFmtId="168" fontId="18" fillId="0" borderId="1" xfId="0" applyNumberFormat="1" applyFont="1" applyBorder="1" applyAlignment="1">
      <alignment horizontal="center" vertical="top"/>
    </xf>
    <xf numFmtId="4" fontId="6" fillId="0" borderId="1" xfId="0" applyNumberFormat="1" applyFont="1" applyBorder="1" applyAlignment="1">
      <alignment horizontal="center" vertical="top" wrapText="1"/>
    </xf>
    <xf numFmtId="49" fontId="6" fillId="5" borderId="1" xfId="0" applyNumberFormat="1" applyFont="1" applyFill="1" applyBorder="1" applyAlignment="1" applyProtection="1">
      <alignment horizontal="center" vertical="top"/>
      <protection locked="0"/>
    </xf>
    <xf numFmtId="0" fontId="14" fillId="3" borderId="10" xfId="0" applyFont="1" applyFill="1" applyBorder="1" applyAlignment="1" applyProtection="1">
      <alignment horizontal="center" vertical="top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3" fontId="6" fillId="5" borderId="1" xfId="0" applyNumberFormat="1" applyFont="1" applyFill="1" applyBorder="1" applyAlignment="1">
      <alignment horizontal="center" vertical="top" wrapText="1"/>
    </xf>
    <xf numFmtId="3" fontId="14" fillId="4" borderId="1" xfId="0" applyNumberFormat="1" applyFont="1" applyFill="1" applyBorder="1" applyAlignment="1" applyProtection="1">
      <alignment horizontal="center" vertical="top" wrapText="1"/>
      <protection locked="0"/>
    </xf>
    <xf numFmtId="0" fontId="7" fillId="3" borderId="3" xfId="0" applyFont="1" applyFill="1" applyBorder="1" applyAlignment="1" applyProtection="1">
      <alignment vertical="top" wrapText="1"/>
      <protection locked="0"/>
    </xf>
    <xf numFmtId="4" fontId="6" fillId="3" borderId="1" xfId="0" applyNumberFormat="1" applyFont="1" applyFill="1" applyBorder="1" applyAlignment="1" applyProtection="1">
      <alignment horizontal="center" vertical="top"/>
      <protection locked="0"/>
    </xf>
    <xf numFmtId="4" fontId="6" fillId="0" borderId="1" xfId="0" applyNumberFormat="1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19" fillId="0" borderId="3" xfId="0" applyFont="1" applyBorder="1" applyAlignment="1" applyProtection="1">
      <alignment vertical="top" wrapText="1"/>
      <protection locked="0"/>
    </xf>
    <xf numFmtId="0" fontId="17" fillId="0" borderId="3" xfId="0" applyFont="1" applyBorder="1" applyAlignment="1" applyProtection="1">
      <alignment vertical="top" wrapText="1"/>
      <protection locked="0"/>
    </xf>
    <xf numFmtId="4" fontId="6" fillId="4" borderId="1" xfId="0" applyNumberFormat="1" applyFont="1" applyFill="1" applyBorder="1" applyAlignment="1" applyProtection="1">
      <alignment horizontal="center" vertical="top" wrapText="1"/>
      <protection locked="0"/>
    </xf>
    <xf numFmtId="4" fontId="6" fillId="3" borderId="1" xfId="0" applyNumberFormat="1" applyFont="1" applyFill="1" applyBorder="1" applyAlignment="1" applyProtection="1">
      <alignment horizontal="center" vertical="top" wrapText="1"/>
      <protection locked="0"/>
    </xf>
    <xf numFmtId="2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4" fontId="6" fillId="3" borderId="10" xfId="0" applyNumberFormat="1" applyFont="1" applyFill="1" applyBorder="1" applyAlignment="1" applyProtection="1">
      <alignment horizontal="center" vertical="top"/>
      <protection locked="0"/>
    </xf>
    <xf numFmtId="0" fontId="6" fillId="4" borderId="10" xfId="0" applyFont="1" applyFill="1" applyBorder="1" applyAlignment="1" applyProtection="1">
      <alignment horizontal="center" vertical="top" wrapText="1"/>
      <protection locked="0"/>
    </xf>
    <xf numFmtId="4" fontId="6" fillId="0" borderId="4" xfId="0" applyNumberFormat="1" applyFont="1" applyBorder="1" applyAlignment="1" applyProtection="1">
      <alignment horizontal="center" vertical="top" wrapText="1"/>
      <protection locked="0"/>
    </xf>
    <xf numFmtId="4" fontId="6" fillId="3" borderId="4" xfId="0" applyNumberFormat="1" applyFont="1" applyFill="1" applyBorder="1" applyAlignment="1" applyProtection="1">
      <alignment horizontal="center" vertical="top" wrapText="1"/>
      <protection locked="0"/>
    </xf>
    <xf numFmtId="4" fontId="6" fillId="4" borderId="4" xfId="0" applyNumberFormat="1" applyFont="1" applyFill="1" applyBorder="1" applyAlignment="1" applyProtection="1">
      <alignment horizontal="center" vertical="top" wrapText="1"/>
      <protection locked="0"/>
    </xf>
    <xf numFmtId="4" fontId="6" fillId="6" borderId="4" xfId="0" applyNumberFormat="1" applyFont="1" applyFill="1" applyBorder="1" applyAlignment="1">
      <alignment horizontal="center" vertical="top"/>
    </xf>
    <xf numFmtId="166" fontId="14" fillId="6" borderId="4" xfId="9" applyNumberFormat="1" applyFont="1" applyFill="1" applyBorder="1" applyAlignment="1">
      <alignment horizontal="center" vertical="top"/>
    </xf>
    <xf numFmtId="0" fontId="6" fillId="4" borderId="4" xfId="0" applyFont="1" applyFill="1" applyBorder="1" applyAlignment="1" applyProtection="1">
      <alignment horizontal="center" vertical="top" wrapText="1"/>
      <protection locked="0"/>
    </xf>
    <xf numFmtId="0" fontId="17" fillId="0" borderId="8" xfId="0" applyFont="1" applyBorder="1" applyAlignment="1" applyProtection="1">
      <alignment vertical="top" wrapText="1"/>
      <protection locked="0"/>
    </xf>
    <xf numFmtId="49" fontId="6" fillId="0" borderId="4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9" fontId="6" fillId="0" borderId="14" xfId="0" applyNumberFormat="1" applyFont="1" applyBorder="1" applyAlignment="1" applyProtection="1">
      <alignment horizontal="center" vertical="top" wrapText="1"/>
      <protection locked="0"/>
    </xf>
    <xf numFmtId="0" fontId="6" fillId="6" borderId="15" xfId="0" applyFont="1" applyFill="1" applyBorder="1" applyAlignment="1">
      <alignment horizontal="center" vertical="top" wrapText="1"/>
    </xf>
    <xf numFmtId="0" fontId="6" fillId="6" borderId="24" xfId="0" applyFont="1" applyFill="1" applyBorder="1" applyAlignment="1">
      <alignment vertical="top" wrapText="1"/>
    </xf>
    <xf numFmtId="4" fontId="6" fillId="4" borderId="15" xfId="0" applyNumberFormat="1" applyFont="1" applyFill="1" applyBorder="1" applyAlignment="1" applyProtection="1">
      <alignment horizontal="center" vertical="top" wrapText="1"/>
      <protection locked="0"/>
    </xf>
    <xf numFmtId="4" fontId="6" fillId="3" borderId="13" xfId="0" applyNumberFormat="1" applyFont="1" applyFill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>
      <alignment horizontal="center" vertical="top" wrapText="1"/>
    </xf>
    <xf numFmtId="4" fontId="6" fillId="6" borderId="15" xfId="0" applyNumberFormat="1" applyFont="1" applyFill="1" applyBorder="1" applyAlignment="1">
      <alignment horizontal="center" vertical="top"/>
    </xf>
    <xf numFmtId="4" fontId="6" fillId="4" borderId="10" xfId="0" applyNumberFormat="1" applyFont="1" applyFill="1" applyBorder="1" applyAlignment="1" applyProtection="1">
      <alignment horizontal="center" vertical="top" wrapText="1"/>
      <protection locked="0"/>
    </xf>
    <xf numFmtId="2" fontId="6" fillId="4" borderId="10" xfId="0" applyNumberFormat="1" applyFont="1" applyFill="1" applyBorder="1" applyAlignment="1" applyProtection="1">
      <alignment horizontal="center" vertical="top"/>
      <protection locked="0"/>
    </xf>
    <xf numFmtId="0" fontId="19" fillId="0" borderId="13" xfId="0" applyFont="1" applyBorder="1" applyAlignment="1" applyProtection="1">
      <alignment vertical="top" wrapText="1"/>
      <protection locked="0"/>
    </xf>
    <xf numFmtId="2" fontId="6" fillId="4" borderId="1" xfId="0" applyNumberFormat="1" applyFont="1" applyFill="1" applyBorder="1" applyAlignment="1" applyProtection="1">
      <alignment horizontal="center" vertical="top"/>
      <protection locked="0"/>
    </xf>
    <xf numFmtId="4" fontId="6" fillId="6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2" fontId="6" fillId="0" borderId="1" xfId="0" applyNumberFormat="1" applyFont="1" applyBorder="1" applyAlignment="1" applyProtection="1">
      <alignment horizontal="center" vertical="top"/>
      <protection locked="0"/>
    </xf>
    <xf numFmtId="2" fontId="6" fillId="3" borderId="1" xfId="0" applyNumberFormat="1" applyFont="1" applyFill="1" applyBorder="1" applyAlignment="1" applyProtection="1">
      <alignment horizontal="center" vertical="top"/>
      <protection locked="0"/>
    </xf>
    <xf numFmtId="4" fontId="18" fillId="0" borderId="1" xfId="0" applyNumberFormat="1" applyFont="1" applyBorder="1" applyAlignment="1">
      <alignment horizontal="center" vertical="top"/>
    </xf>
    <xf numFmtId="49" fontId="18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2" fontId="6" fillId="0" borderId="2" xfId="11" applyNumberFormat="1" applyFont="1" applyBorder="1" applyAlignment="1" applyProtection="1">
      <alignment horizontal="left" vertical="center"/>
    </xf>
    <xf numFmtId="2" fontId="6" fillId="5" borderId="10" xfId="0" applyNumberFormat="1" applyFont="1" applyFill="1" applyBorder="1" applyAlignment="1">
      <alignment horizontal="center" vertical="top" wrapText="1"/>
    </xf>
    <xf numFmtId="2" fontId="6" fillId="4" borderId="10" xfId="0" applyNumberFormat="1" applyFont="1" applyFill="1" applyBorder="1" applyAlignment="1" applyProtection="1">
      <alignment horizontal="center" vertical="top" wrapText="1"/>
      <protection locked="0"/>
    </xf>
    <xf numFmtId="166" fontId="6" fillId="5" borderId="10" xfId="0" applyNumberFormat="1" applyFont="1" applyFill="1" applyBorder="1" applyAlignment="1">
      <alignment horizontal="center" vertical="top" wrapText="1"/>
    </xf>
    <xf numFmtId="2" fontId="6" fillId="5" borderId="1" xfId="0" applyNumberFormat="1" applyFont="1" applyFill="1" applyBorder="1" applyAlignment="1">
      <alignment horizontal="center" vertical="top" wrapText="1"/>
    </xf>
    <xf numFmtId="166" fontId="14" fillId="6" borderId="2" xfId="9" applyNumberFormat="1" applyFont="1" applyFill="1" applyBorder="1" applyAlignment="1">
      <alignment horizontal="center" vertical="top" wrapText="1"/>
    </xf>
    <xf numFmtId="2" fontId="6" fillId="0" borderId="20" xfId="11" applyNumberFormat="1" applyFont="1" applyBorder="1" applyAlignment="1" applyProtection="1">
      <alignment horizontal="left" vertical="top"/>
    </xf>
    <xf numFmtId="0" fontId="20" fillId="0" borderId="22" xfId="0" applyFont="1" applyBorder="1" applyAlignment="1" applyProtection="1">
      <alignment horizontal="left" vertical="top" wrapText="1"/>
      <protection locked="0"/>
    </xf>
    <xf numFmtId="168" fontId="6" fillId="4" borderId="1" xfId="0" applyNumberFormat="1" applyFont="1" applyFill="1" applyBorder="1" applyAlignment="1" applyProtection="1">
      <alignment horizontal="center" vertical="top" wrapText="1"/>
      <protection locked="0"/>
    </xf>
    <xf numFmtId="166" fontId="4" fillId="7" borderId="0" xfId="9" applyNumberFormat="1" applyFont="1" applyFill="1" applyAlignment="1">
      <alignment horizontal="center" vertical="top" wrapText="1"/>
    </xf>
    <xf numFmtId="168" fontId="6" fillId="0" borderId="1" xfId="0" applyNumberFormat="1" applyFont="1" applyBorder="1" applyAlignment="1">
      <alignment horizontal="center" vertical="top"/>
    </xf>
    <xf numFmtId="49" fontId="18" fillId="0" borderId="1" xfId="0" applyNumberFormat="1" applyFont="1" applyBorder="1" applyAlignment="1" applyProtection="1">
      <alignment horizontal="center" vertical="top" wrapText="1"/>
      <protection locked="0"/>
    </xf>
    <xf numFmtId="0" fontId="19" fillId="0" borderId="8" xfId="0" applyFont="1" applyBorder="1" applyAlignment="1" applyProtection="1">
      <alignment vertical="top" wrapText="1"/>
      <protection locked="0"/>
    </xf>
    <xf numFmtId="166" fontId="6" fillId="5" borderId="2" xfId="0" applyNumberFormat="1" applyFont="1" applyFill="1" applyBorder="1" applyAlignment="1">
      <alignment horizontal="center" vertical="top" wrapText="1"/>
    </xf>
    <xf numFmtId="0" fontId="21" fillId="0" borderId="22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 applyProtection="1">
      <alignment horizontal="left" vertical="top" wrapText="1"/>
      <protection locked="0"/>
    </xf>
    <xf numFmtId="4" fontId="6" fillId="0" borderId="10" xfId="0" applyNumberFormat="1" applyFont="1" applyBorder="1" applyAlignment="1" applyProtection="1">
      <alignment horizontal="center" vertical="top" wrapText="1"/>
      <protection locked="0"/>
    </xf>
    <xf numFmtId="4" fontId="14" fillId="0" borderId="6" xfId="0" applyNumberFormat="1" applyFont="1" applyBorder="1" applyAlignment="1" applyProtection="1">
      <alignment horizontal="center" vertical="top" wrapText="1"/>
      <protection locked="0"/>
    </xf>
    <xf numFmtId="0" fontId="6" fillId="3" borderId="10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/>
    <xf numFmtId="4" fontId="14" fillId="3" borderId="4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2" xfId="0" applyFont="1" applyBorder="1" applyAlignment="1" applyProtection="1">
      <alignment horizontal="left" vertical="top" wrapText="1"/>
      <protection locked="0"/>
    </xf>
    <xf numFmtId="4" fontId="6" fillId="5" borderId="1" xfId="0" applyNumberFormat="1" applyFont="1" applyFill="1" applyBorder="1" applyAlignment="1">
      <alignment horizontal="center" vertical="top" wrapText="1"/>
    </xf>
    <xf numFmtId="49" fontId="7" fillId="6" borderId="1" xfId="0" applyNumberFormat="1" applyFont="1" applyFill="1" applyBorder="1" applyAlignment="1" applyProtection="1">
      <alignment horizontal="center" vertical="top" wrapText="1"/>
      <protection locked="0"/>
    </xf>
    <xf numFmtId="4" fontId="6" fillId="3" borderId="10" xfId="0" applyNumberFormat="1" applyFont="1" applyFill="1" applyBorder="1" applyAlignment="1" applyProtection="1">
      <alignment horizontal="center" vertical="top" wrapText="1"/>
      <protection locked="0"/>
    </xf>
    <xf numFmtId="166" fontId="18" fillId="0" borderId="1" xfId="11" applyNumberFormat="1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1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166" fontId="10" fillId="0" borderId="0" xfId="0" applyNumberFormat="1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1" fontId="23" fillId="0" borderId="0" xfId="0" applyNumberFormat="1" applyFont="1" applyAlignment="1">
      <alignment horizontal="center" vertical="top"/>
    </xf>
    <xf numFmtId="0" fontId="22" fillId="0" borderId="0" xfId="0" applyFont="1" applyAlignment="1">
      <alignment horizontal="left" vertical="top"/>
    </xf>
    <xf numFmtId="166" fontId="22" fillId="0" borderId="0" xfId="0" applyNumberFormat="1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166" fontId="23" fillId="0" borderId="0" xfId="0" applyNumberFormat="1" applyFont="1" applyAlignment="1">
      <alignment horizontal="center" vertical="top"/>
    </xf>
    <xf numFmtId="1" fontId="24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4" fillId="0" borderId="0" xfId="13" applyFont="1" applyAlignment="1">
      <alignment horizontal="center" vertical="top" wrapText="1"/>
    </xf>
    <xf numFmtId="0" fontId="6" fillId="0" borderId="0" xfId="13" applyFont="1"/>
    <xf numFmtId="0" fontId="6" fillId="0" borderId="1" xfId="9" applyFont="1" applyBorder="1" applyAlignment="1">
      <alignment horizontal="center" vertical="top" wrapText="1"/>
    </xf>
    <xf numFmtId="0" fontId="6" fillId="0" borderId="1" xfId="9" applyFont="1" applyBorder="1" applyAlignment="1">
      <alignment horizontal="left" vertical="top" wrapText="1"/>
    </xf>
    <xf numFmtId="0" fontId="6" fillId="0" borderId="2" xfId="9" applyFont="1" applyBorder="1" applyAlignment="1">
      <alignment horizontal="left" vertical="top" wrapText="1"/>
    </xf>
    <xf numFmtId="0" fontId="6" fillId="0" borderId="3" xfId="9" applyFont="1" applyBorder="1" applyAlignment="1">
      <alignment horizontal="left" vertical="top" wrapText="1"/>
    </xf>
    <xf numFmtId="0" fontId="6" fillId="0" borderId="2" xfId="9" applyFont="1" applyBorder="1" applyAlignment="1" applyProtection="1">
      <alignment horizontal="left" vertical="top" wrapText="1"/>
    </xf>
    <xf numFmtId="0" fontId="6" fillId="0" borderId="3" xfId="9" applyFont="1" applyBorder="1" applyAlignment="1" applyProtection="1">
      <alignment horizontal="left" vertical="top" wrapText="1"/>
    </xf>
    <xf numFmtId="0" fontId="8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3" borderId="4" xfId="0" applyNumberFormat="1" applyFont="1" applyFill="1" applyBorder="1" applyAlignment="1">
      <alignment horizontal="center" vertical="center"/>
    </xf>
    <xf numFmtId="4" fontId="12" fillId="3" borderId="10" xfId="0" applyNumberFormat="1" applyFont="1" applyFill="1" applyBorder="1" applyAlignment="1">
      <alignment horizontal="center" vertical="center"/>
    </xf>
    <xf numFmtId="4" fontId="12" fillId="4" borderId="4" xfId="0" applyNumberFormat="1" applyFont="1" applyFill="1" applyBorder="1" applyAlignment="1">
      <alignment horizontal="center" vertical="center"/>
    </xf>
    <xf numFmtId="4" fontId="12" fillId="4" borderId="10" xfId="0" applyNumberFormat="1" applyFont="1" applyFill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4" fontId="12" fillId="0" borderId="10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4" fontId="12" fillId="3" borderId="6" xfId="0" applyNumberFormat="1" applyFont="1" applyFill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2" fontId="12" fillId="0" borderId="15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49" fontId="6" fillId="5" borderId="1" xfId="0" applyNumberFormat="1" applyFont="1" applyFill="1" applyBorder="1" applyAlignment="1">
      <alignment horizontal="center" vertical="top"/>
    </xf>
    <xf numFmtId="49" fontId="14" fillId="5" borderId="1" xfId="0" applyNumberFormat="1" applyFont="1" applyFill="1" applyBorder="1" applyAlignment="1">
      <alignment horizontal="center" vertical="top"/>
    </xf>
    <xf numFmtId="49" fontId="6" fillId="5" borderId="1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horizontal="left" vertical="top"/>
    </xf>
    <xf numFmtId="0" fontId="6" fillId="5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14" fillId="5" borderId="10" xfId="0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49" fontId="6" fillId="6" borderId="1" xfId="0" applyNumberFormat="1" applyFont="1" applyFill="1" applyBorder="1" applyAlignment="1">
      <alignment horizontal="center" vertical="top" wrapText="1"/>
    </xf>
    <xf numFmtId="49" fontId="14" fillId="6" borderId="1" xfId="0" applyNumberFormat="1" applyFont="1" applyFill="1" applyBorder="1" applyAlignment="1" applyProtection="1">
      <alignment horizontal="center" vertical="top" wrapText="1"/>
      <protection locked="0"/>
    </xf>
    <xf numFmtId="0" fontId="14" fillId="6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center" vertical="top" wrapText="1"/>
    </xf>
    <xf numFmtId="166" fontId="6" fillId="6" borderId="1" xfId="0" applyNumberFormat="1" applyFont="1" applyFill="1" applyBorder="1" applyAlignment="1">
      <alignment horizontal="center" vertical="top"/>
    </xf>
    <xf numFmtId="166" fontId="6" fillId="6" borderId="4" xfId="0" applyNumberFormat="1" applyFont="1" applyFill="1" applyBorder="1" applyAlignment="1">
      <alignment horizontal="center" vertical="top" wrapText="1"/>
    </xf>
    <xf numFmtId="166" fontId="6" fillId="6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wrapText="1"/>
    </xf>
    <xf numFmtId="0" fontId="7" fillId="0" borderId="13" xfId="0" applyFont="1" applyBorder="1" applyAlignment="1" applyProtection="1">
      <alignment horizontal="left" wrapText="1"/>
    </xf>
    <xf numFmtId="49" fontId="15" fillId="6" borderId="1" xfId="0" applyNumberFormat="1" applyFont="1" applyFill="1" applyBorder="1" applyAlignment="1" applyProtection="1">
      <alignment horizontal="center" vertical="top" wrapText="1"/>
      <protection locked="0"/>
    </xf>
    <xf numFmtId="2" fontId="6" fillId="6" borderId="1" xfId="0" applyNumberFormat="1" applyFont="1" applyFill="1" applyBorder="1" applyAlignment="1">
      <alignment horizontal="center" vertical="top" wrapText="1"/>
    </xf>
    <xf numFmtId="2" fontId="14" fillId="4" borderId="1" xfId="0" applyNumberFormat="1" applyFont="1" applyFill="1" applyBorder="1" applyAlignment="1" applyProtection="1">
      <alignment horizontal="center" vertical="top" wrapText="1"/>
      <protection locked="0"/>
    </xf>
    <xf numFmtId="0" fontId="14" fillId="4" borderId="1" xfId="0" applyFont="1" applyFill="1" applyBorder="1" applyAlignment="1" applyProtection="1">
      <alignment horizontal="center" vertical="top" wrapText="1"/>
      <protection locked="0"/>
    </xf>
    <xf numFmtId="2" fontId="6" fillId="0" borderId="2" xfId="11" applyNumberFormat="1" applyFont="1" applyBorder="1" applyAlignment="1" applyProtection="1">
      <alignment horizontal="left" vertical="top"/>
    </xf>
    <xf numFmtId="0" fontId="7" fillId="0" borderId="3" xfId="0" applyFont="1" applyBorder="1" applyAlignment="1" applyProtection="1">
      <alignment horizontal="left" vertical="top"/>
      <protection locked="0"/>
    </xf>
    <xf numFmtId="0" fontId="14" fillId="0" borderId="14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49" fontId="16" fillId="6" borderId="4" xfId="0" applyNumberFormat="1" applyFont="1" applyFill="1" applyBorder="1" applyAlignment="1">
      <alignment horizontal="center" vertical="top" wrapText="1"/>
    </xf>
    <xf numFmtId="49" fontId="16" fillId="6" borderId="1" xfId="0" applyNumberFormat="1" applyFont="1" applyFill="1" applyBorder="1" applyAlignment="1">
      <alignment horizontal="left" vertical="top" wrapText="1"/>
    </xf>
    <xf numFmtId="49" fontId="6" fillId="6" borderId="4" xfId="0" applyNumberFormat="1" applyFont="1" applyFill="1" applyBorder="1" applyAlignment="1" applyProtection="1">
      <alignment horizontal="left" vertical="top" wrapText="1"/>
      <protection locked="0"/>
    </xf>
    <xf numFmtId="49" fontId="6" fillId="6" borderId="10" xfId="0" applyNumberFormat="1" applyFont="1" applyFill="1" applyBorder="1" applyAlignment="1" applyProtection="1">
      <alignment horizontal="left" vertical="top" wrapText="1"/>
      <protection locked="0"/>
    </xf>
    <xf numFmtId="0" fontId="6" fillId="6" borderId="4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center" vertical="top" wrapText="1"/>
    </xf>
    <xf numFmtId="0" fontId="6" fillId="6" borderId="10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 wrapText="1"/>
    </xf>
    <xf numFmtId="166" fontId="6" fillId="6" borderId="14" xfId="0" applyNumberFormat="1" applyFont="1" applyFill="1" applyBorder="1" applyAlignment="1">
      <alignment horizontal="center" vertical="top" wrapText="1"/>
    </xf>
    <xf numFmtId="166" fontId="6" fillId="6" borderId="2" xfId="0" applyNumberFormat="1" applyFont="1" applyFill="1" applyBorder="1" applyAlignment="1">
      <alignment horizontal="center" vertical="top" wrapText="1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7" fillId="0" borderId="17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49" fontId="6" fillId="6" borderId="4" xfId="0" applyNumberFormat="1" applyFont="1" applyFill="1" applyBorder="1" applyAlignment="1">
      <alignment horizontal="center" vertical="top" wrapText="1"/>
    </xf>
    <xf numFmtId="49" fontId="6" fillId="6" borderId="10" xfId="0" applyNumberFormat="1" applyFont="1" applyFill="1" applyBorder="1" applyAlignment="1">
      <alignment horizontal="center" vertical="top" wrapText="1"/>
    </xf>
    <xf numFmtId="49" fontId="6" fillId="6" borderId="4" xfId="0" applyNumberFormat="1" applyFont="1" applyFill="1" applyBorder="1" applyAlignment="1" applyProtection="1">
      <alignment horizontal="center" vertical="top" wrapText="1"/>
      <protection locked="0"/>
    </xf>
    <xf numFmtId="49" fontId="6" fillId="6" borderId="10" xfId="0" applyNumberFormat="1" applyFont="1" applyFill="1" applyBorder="1" applyAlignment="1" applyProtection="1">
      <alignment horizontal="center" vertical="top" wrapText="1"/>
      <protection locked="0"/>
    </xf>
    <xf numFmtId="1" fontId="6" fillId="4" borderId="4" xfId="0" applyNumberFormat="1" applyFont="1" applyFill="1" applyBorder="1" applyAlignment="1" applyProtection="1">
      <alignment horizontal="center" vertical="top" wrapText="1"/>
      <protection locked="0"/>
    </xf>
    <xf numFmtId="1" fontId="6" fillId="4" borderId="10" xfId="0" applyNumberFormat="1" applyFont="1" applyFill="1" applyBorder="1" applyAlignment="1" applyProtection="1">
      <alignment horizontal="center" vertical="top" wrapText="1"/>
      <protection locked="0"/>
    </xf>
    <xf numFmtId="166" fontId="6" fillId="6" borderId="10" xfId="0" applyNumberFormat="1" applyFont="1" applyFill="1" applyBorder="1" applyAlignment="1">
      <alignment horizontal="center" vertical="top" wrapText="1"/>
    </xf>
    <xf numFmtId="166" fontId="14" fillId="6" borderId="4" xfId="9" applyNumberFormat="1" applyFont="1" applyFill="1" applyBorder="1" applyAlignment="1">
      <alignment horizontal="center" vertical="top" wrapText="1"/>
    </xf>
    <xf numFmtId="166" fontId="14" fillId="6" borderId="10" xfId="9" applyNumberFormat="1" applyFont="1" applyFill="1" applyBorder="1" applyAlignment="1">
      <alignment horizontal="center" vertical="top" wrapText="1"/>
    </xf>
    <xf numFmtId="2" fontId="6" fillId="0" borderId="14" xfId="11" applyNumberFormat="1" applyFont="1" applyBorder="1" applyAlignment="1" applyProtection="1">
      <alignment horizontal="left" vertical="top"/>
    </xf>
    <xf numFmtId="2" fontId="6" fillId="0" borderId="11" xfId="11" applyNumberFormat="1" applyFont="1" applyBorder="1" applyAlignment="1" applyProtection="1">
      <alignment horizontal="left" vertical="top"/>
    </xf>
    <xf numFmtId="0" fontId="7" fillId="0" borderId="8" xfId="0" applyFont="1" applyBorder="1" applyAlignment="1" applyProtection="1">
      <alignment horizontal="left" vertical="top"/>
      <protection locked="0"/>
    </xf>
    <xf numFmtId="0" fontId="7" fillId="0" borderId="13" xfId="0" applyFont="1" applyBorder="1" applyAlignment="1" applyProtection="1">
      <alignment horizontal="left" vertical="top"/>
      <protection locked="0"/>
    </xf>
    <xf numFmtId="0" fontId="6" fillId="0" borderId="1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49" fontId="6" fillId="6" borderId="1" xfId="0" applyNumberFormat="1" applyFont="1" applyFill="1" applyBorder="1" applyAlignment="1" applyProtection="1">
      <alignment horizontal="center" vertical="top" wrapText="1"/>
      <protection locked="0"/>
    </xf>
    <xf numFmtId="167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166" fontId="6" fillId="5" borderId="1" xfId="0" applyNumberFormat="1" applyFont="1" applyFill="1" applyBorder="1" applyAlignment="1">
      <alignment horizontal="center" vertical="top"/>
    </xf>
    <xf numFmtId="166" fontId="14" fillId="5" borderId="1" xfId="0" applyNumberFormat="1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top"/>
    </xf>
    <xf numFmtId="1" fontId="6" fillId="5" borderId="1" xfId="0" applyNumberFormat="1" applyFont="1" applyFill="1" applyBorder="1" applyAlignment="1">
      <alignment horizontal="center" vertical="top"/>
    </xf>
    <xf numFmtId="0" fontId="18" fillId="5" borderId="1" xfId="0" applyFont="1" applyFill="1" applyBorder="1" applyAlignment="1">
      <alignment horizontal="left" vertical="top" wrapText="1"/>
    </xf>
    <xf numFmtId="166" fontId="6" fillId="5" borderId="1" xfId="0" applyNumberFormat="1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/>
    </xf>
    <xf numFmtId="1" fontId="6" fillId="6" borderId="1" xfId="0" applyNumberFormat="1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left" vertical="top" wrapText="1"/>
    </xf>
    <xf numFmtId="166" fontId="14" fillId="6" borderId="1" xfId="0" applyNumberFormat="1" applyFont="1" applyFill="1" applyBorder="1" applyAlignment="1">
      <alignment horizontal="center" vertical="top"/>
    </xf>
    <xf numFmtId="0" fontId="18" fillId="8" borderId="1" xfId="0" applyFont="1" applyFill="1" applyBorder="1" applyAlignment="1">
      <alignment horizontal="left" vertical="top" wrapText="1"/>
    </xf>
    <xf numFmtId="0" fontId="4" fillId="8" borderId="1" xfId="0" applyFont="1" applyFill="1" applyBorder="1" applyAlignment="1">
      <alignment horizontal="left" vertical="top" wrapText="1"/>
    </xf>
    <xf numFmtId="166" fontId="18" fillId="8" borderId="1" xfId="0" applyNumberFormat="1" applyFont="1" applyFill="1" applyBorder="1" applyAlignment="1">
      <alignment horizontal="center" vertical="top"/>
    </xf>
    <xf numFmtId="166" fontId="14" fillId="8" borderId="1" xfId="0" applyNumberFormat="1" applyFont="1" applyFill="1" applyBorder="1" applyAlignment="1">
      <alignment horizontal="center" vertical="top"/>
    </xf>
    <xf numFmtId="0" fontId="6" fillId="8" borderId="1" xfId="0" applyFont="1" applyFill="1" applyBorder="1" applyAlignment="1">
      <alignment horizontal="center" vertical="top"/>
    </xf>
    <xf numFmtId="166" fontId="18" fillId="9" borderId="1" xfId="11" applyNumberFormat="1" applyFont="1" applyFill="1" applyBorder="1" applyAlignment="1">
      <alignment horizontal="center" vertical="top"/>
    </xf>
    <xf numFmtId="49" fontId="6" fillId="5" borderId="1" xfId="0" applyNumberFormat="1" applyFont="1" applyFill="1" applyBorder="1" applyAlignment="1" applyProtection="1">
      <alignment horizontal="center" vertical="top"/>
      <protection locked="0"/>
    </xf>
    <xf numFmtId="0" fontId="6" fillId="0" borderId="14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5" borderId="14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6" fillId="5" borderId="11" xfId="0" applyFont="1" applyFill="1" applyBorder="1" applyAlignment="1">
      <alignment horizontal="left" vertical="top" wrapText="1"/>
    </xf>
    <xf numFmtId="0" fontId="6" fillId="5" borderId="12" xfId="0" applyFont="1" applyFill="1" applyBorder="1" applyAlignment="1">
      <alignment horizontal="left" vertical="top" wrapText="1"/>
    </xf>
    <xf numFmtId="0" fontId="6" fillId="5" borderId="13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6" borderId="15" xfId="0" applyFont="1" applyFill="1" applyBorder="1" applyAlignment="1">
      <alignment horizontal="center" vertical="top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23" xfId="0" applyFont="1" applyFill="1" applyBorder="1" applyAlignment="1">
      <alignment horizontal="left" vertical="top" wrapText="1"/>
    </xf>
    <xf numFmtId="0" fontId="6" fillId="6" borderId="18" xfId="0" applyFont="1" applyFill="1" applyBorder="1" applyAlignment="1">
      <alignment horizontal="left" vertical="top" wrapText="1"/>
    </xf>
    <xf numFmtId="0" fontId="6" fillId="6" borderId="26" xfId="0" applyFont="1" applyFill="1" applyBorder="1" applyAlignment="1">
      <alignment horizontal="left" vertical="top" wrapText="1"/>
    </xf>
    <xf numFmtId="0" fontId="6" fillId="6" borderId="23" xfId="0" applyFont="1" applyFill="1" applyBorder="1" applyAlignment="1">
      <alignment horizontal="center" vertical="top" wrapText="1"/>
    </xf>
    <xf numFmtId="0" fontId="6" fillId="6" borderId="26" xfId="0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166" fontId="6" fillId="6" borderId="6" xfId="0" applyNumberFormat="1" applyFont="1" applyFill="1" applyBorder="1" applyAlignment="1">
      <alignment horizontal="center" vertical="top" wrapText="1"/>
    </xf>
    <xf numFmtId="166" fontId="6" fillId="6" borderId="25" xfId="0" applyNumberFormat="1" applyFont="1" applyFill="1" applyBorder="1" applyAlignment="1">
      <alignment horizontal="center" vertical="top" wrapText="1"/>
    </xf>
    <xf numFmtId="166" fontId="6" fillId="6" borderId="27" xfId="0" applyNumberFormat="1" applyFont="1" applyFill="1" applyBorder="1" applyAlignment="1">
      <alignment horizontal="center" vertical="top" wrapText="1"/>
    </xf>
    <xf numFmtId="0" fontId="14" fillId="6" borderId="4" xfId="0" applyFont="1" applyFill="1" applyBorder="1" applyAlignment="1" applyProtection="1">
      <alignment horizontal="center" vertical="top" wrapText="1"/>
      <protection locked="0"/>
    </xf>
    <xf numFmtId="0" fontId="14" fillId="6" borderId="10" xfId="0" applyFont="1" applyFill="1" applyBorder="1" applyAlignment="1" applyProtection="1">
      <alignment horizontal="center" vertical="top" wrapText="1"/>
      <protection locked="0"/>
    </xf>
    <xf numFmtId="2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19" fillId="0" borderId="3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13" xfId="0" applyFont="1" applyBorder="1" applyAlignment="1" applyProtection="1">
      <alignment horizontal="left" vertical="top" wrapText="1"/>
      <protection locked="0"/>
    </xf>
    <xf numFmtId="166" fontId="18" fillId="5" borderId="1" xfId="0" applyNumberFormat="1" applyFont="1" applyFill="1" applyBorder="1" applyAlignment="1">
      <alignment horizontal="center" vertical="top" wrapText="1"/>
    </xf>
    <xf numFmtId="166" fontId="18" fillId="5" borderId="1" xfId="0" applyNumberFormat="1" applyFont="1" applyFill="1" applyBorder="1" applyAlignment="1">
      <alignment horizontal="center" vertical="top"/>
    </xf>
    <xf numFmtId="166" fontId="4" fillId="6" borderId="1" xfId="0" applyNumberFormat="1" applyFont="1" applyFill="1" applyBorder="1" applyAlignment="1">
      <alignment horizontal="center" vertical="top"/>
    </xf>
    <xf numFmtId="0" fontId="4" fillId="8" borderId="1" xfId="0" applyFont="1" applyFill="1" applyBorder="1" applyAlignment="1">
      <alignment horizontal="left" vertical="top"/>
    </xf>
    <xf numFmtId="166" fontId="4" fillId="8" borderId="1" xfId="0" applyNumberFormat="1" applyFont="1" applyFill="1" applyBorder="1" applyAlignment="1">
      <alignment horizontal="center" vertical="top"/>
    </xf>
    <xf numFmtId="0" fontId="18" fillId="0" borderId="1" xfId="0" applyFont="1" applyBorder="1" applyAlignment="1">
      <alignment horizontal="center" vertical="top" wrapText="1"/>
    </xf>
    <xf numFmtId="49" fontId="6" fillId="5" borderId="1" xfId="0" applyNumberFormat="1" applyFont="1" applyFill="1" applyBorder="1" applyAlignment="1" applyProtection="1">
      <alignment horizontal="center" vertical="top" wrapText="1"/>
      <protection locked="0"/>
    </xf>
    <xf numFmtId="0" fontId="6" fillId="5" borderId="10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19" fillId="0" borderId="8" xfId="0" applyFont="1" applyBorder="1" applyAlignment="1" applyProtection="1">
      <alignment horizontal="left" vertical="top" wrapText="1"/>
      <protection locked="0"/>
    </xf>
    <xf numFmtId="0" fontId="19" fillId="0" borderId="13" xfId="0" applyFont="1" applyBorder="1" applyAlignment="1" applyProtection="1">
      <alignment horizontal="left" vertical="top" wrapText="1"/>
      <protection locked="0"/>
    </xf>
    <xf numFmtId="166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</cellXfs>
  <cellStyles count="15">
    <cellStyle name="xl25" xfId="1"/>
    <cellStyle name="xl26" xfId="2"/>
    <cellStyle name="xl31" xfId="3"/>
    <cellStyle name="xl33" xfId="4"/>
    <cellStyle name="xl38" xfId="5"/>
    <cellStyle name="xl40" xfId="6"/>
    <cellStyle name="xl61" xfId="7"/>
    <cellStyle name="xl64" xfId="8"/>
    <cellStyle name="Обычный" xfId="0" builtinId="0"/>
    <cellStyle name="Обычный 2" xfId="9"/>
    <cellStyle name="Обычный 2 2" xfId="10"/>
    <cellStyle name="Обычный 3" xfId="11"/>
    <cellStyle name="Обычный 4" xfId="12"/>
    <cellStyle name="Обычный 5" xfId="13"/>
    <cellStyle name="Финансовый 2" xfId="14"/>
  </cellStyles>
  <dxfs count="24">
    <dxf>
      <font>
        <color theme="8" tint="0.79998168889431442"/>
      </font>
    </dxf>
    <dxf>
      <font>
        <color theme="4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6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2"/>
  <sheetViews>
    <sheetView zoomScale="60" workbookViewId="0">
      <pane ySplit="4" topLeftCell="A5" activePane="bottomLeft" state="frozen"/>
      <selection activeCell="F26" sqref="F26"/>
      <selection pane="bottomLeft"/>
    </sheetView>
  </sheetViews>
  <sheetFormatPr defaultColWidth="9.109375" defaultRowHeight="13.8"/>
  <cols>
    <col min="1" max="1" width="9.109375" style="1"/>
    <col min="2" max="2" width="19.5546875" style="1" customWidth="1"/>
    <col min="3" max="3" width="14.5546875" style="1" customWidth="1"/>
    <col min="4" max="4" width="14.6640625" style="1" customWidth="1"/>
    <col min="5" max="5" width="14.44140625" style="1" customWidth="1"/>
    <col min="6" max="6" width="114.44140625" style="1" customWidth="1"/>
    <col min="7" max="16384" width="9.109375" style="1"/>
  </cols>
  <sheetData>
    <row r="1" spans="1:9" ht="34.5" customHeight="1">
      <c r="A1" s="221" t="s">
        <v>0</v>
      </c>
      <c r="B1" s="221"/>
      <c r="C1" s="221"/>
      <c r="D1" s="221"/>
      <c r="E1" s="221"/>
      <c r="F1" s="221"/>
      <c r="G1" s="2"/>
      <c r="H1" s="2"/>
      <c r="I1" s="2"/>
    </row>
    <row r="2" spans="1:9" ht="15.6">
      <c r="A2" s="3"/>
      <c r="B2" s="222"/>
      <c r="C2" s="222"/>
      <c r="D2" s="3"/>
      <c r="E2" s="3"/>
      <c r="F2" s="3"/>
      <c r="G2" s="2"/>
      <c r="H2" s="2"/>
      <c r="I2" s="2"/>
    </row>
    <row r="3" spans="1:9" ht="15" customHeight="1">
      <c r="A3" s="4" t="s">
        <v>1</v>
      </c>
      <c r="B3" s="4" t="s">
        <v>2</v>
      </c>
      <c r="C3" s="4" t="s">
        <v>3</v>
      </c>
      <c r="D3" s="4" t="s">
        <v>4</v>
      </c>
      <c r="E3" s="223" t="s">
        <v>5</v>
      </c>
      <c r="F3" s="223"/>
      <c r="G3" s="5"/>
      <c r="H3" s="5"/>
      <c r="I3" s="2"/>
    </row>
    <row r="4" spans="1:9" ht="15.6">
      <c r="A4" s="4">
        <v>1</v>
      </c>
      <c r="B4" s="4">
        <v>2</v>
      </c>
      <c r="C4" s="4">
        <v>3</v>
      </c>
      <c r="D4" s="4">
        <v>4</v>
      </c>
      <c r="E4" s="223">
        <v>5</v>
      </c>
      <c r="F4" s="223"/>
      <c r="G4" s="5"/>
      <c r="H4" s="5"/>
      <c r="I4" s="2"/>
    </row>
    <row r="5" spans="1:9" ht="62.25" customHeight="1">
      <c r="A5" s="4">
        <v>1</v>
      </c>
      <c r="B5" s="6" t="s">
        <v>6</v>
      </c>
      <c r="C5" s="7">
        <v>43808</v>
      </c>
      <c r="D5" s="4">
        <v>2412</v>
      </c>
      <c r="E5" s="224" t="s">
        <v>7</v>
      </c>
      <c r="F5" s="224"/>
      <c r="G5" s="5"/>
      <c r="H5" s="5"/>
      <c r="I5" s="2"/>
    </row>
    <row r="6" spans="1:9" ht="54" customHeight="1">
      <c r="A6" s="4">
        <v>2</v>
      </c>
      <c r="B6" s="6" t="s">
        <v>6</v>
      </c>
      <c r="C6" s="7">
        <v>43889</v>
      </c>
      <c r="D6" s="4">
        <v>290</v>
      </c>
      <c r="E6" s="224" t="s">
        <v>8</v>
      </c>
      <c r="F6" s="224"/>
      <c r="G6" s="5"/>
      <c r="H6" s="5"/>
      <c r="I6" s="2"/>
    </row>
    <row r="7" spans="1:9" ht="48.75" customHeight="1">
      <c r="A7" s="4">
        <v>3</v>
      </c>
      <c r="B7" s="6" t="s">
        <v>6</v>
      </c>
      <c r="C7" s="7">
        <v>44294</v>
      </c>
      <c r="D7" s="4">
        <v>549</v>
      </c>
      <c r="E7" s="225" t="s">
        <v>9</v>
      </c>
      <c r="F7" s="226"/>
      <c r="G7" s="5"/>
      <c r="H7" s="5"/>
      <c r="I7" s="2"/>
    </row>
    <row r="8" spans="1:9" ht="67.5" customHeight="1">
      <c r="A8" s="4">
        <v>4</v>
      </c>
      <c r="B8" s="6" t="s">
        <v>6</v>
      </c>
      <c r="C8" s="7">
        <v>44494</v>
      </c>
      <c r="D8" s="4">
        <v>1816</v>
      </c>
      <c r="E8" s="225" t="s">
        <v>10</v>
      </c>
      <c r="F8" s="226"/>
      <c r="G8" s="5"/>
      <c r="H8" s="5"/>
      <c r="I8" s="2"/>
    </row>
    <row r="9" spans="1:9" ht="56.25" customHeight="1">
      <c r="A9" s="4">
        <v>5</v>
      </c>
      <c r="B9" s="6" t="s">
        <v>6</v>
      </c>
      <c r="C9" s="7">
        <v>44592</v>
      </c>
      <c r="D9" s="4">
        <v>158</v>
      </c>
      <c r="E9" s="227" t="s">
        <v>9</v>
      </c>
      <c r="F9" s="228"/>
      <c r="G9" s="5"/>
      <c r="H9" s="5"/>
      <c r="I9" s="2"/>
    </row>
    <row r="10" spans="1:9" ht="48.75" customHeight="1">
      <c r="A10" s="4">
        <v>6</v>
      </c>
      <c r="B10" s="6" t="s">
        <v>6</v>
      </c>
      <c r="C10" s="7">
        <v>44651</v>
      </c>
      <c r="D10" s="4">
        <v>593</v>
      </c>
      <c r="E10" s="227" t="s">
        <v>9</v>
      </c>
      <c r="F10" s="228"/>
      <c r="G10" s="5"/>
      <c r="H10" s="5"/>
      <c r="I10" s="2"/>
    </row>
    <row r="11" spans="1:9" ht="51.6" customHeight="1">
      <c r="A11" s="8">
        <v>7</v>
      </c>
      <c r="B11" s="6" t="s">
        <v>6</v>
      </c>
      <c r="C11" s="9">
        <v>45014</v>
      </c>
      <c r="D11" s="8">
        <v>422</v>
      </c>
      <c r="E11" s="227" t="s">
        <v>9</v>
      </c>
      <c r="F11" s="228"/>
      <c r="G11" s="5"/>
      <c r="H11" s="5"/>
      <c r="I11" s="2"/>
    </row>
    <row r="12" spans="1:9" ht="51.75" customHeight="1">
      <c r="A12" s="6">
        <v>8</v>
      </c>
      <c r="B12" s="6" t="s">
        <v>6</v>
      </c>
      <c r="C12" s="7">
        <v>45379</v>
      </c>
      <c r="D12" s="4">
        <v>513</v>
      </c>
      <c r="E12" s="227" t="s">
        <v>9</v>
      </c>
      <c r="F12" s="228"/>
      <c r="G12" s="5"/>
      <c r="H12" s="5"/>
      <c r="I12" s="2"/>
    </row>
    <row r="13" spans="1:9" ht="199.5" customHeight="1">
      <c r="A13" s="6">
        <v>9</v>
      </c>
      <c r="B13" s="6" t="s">
        <v>6</v>
      </c>
      <c r="C13" s="7">
        <v>45743</v>
      </c>
      <c r="D13" s="4">
        <v>454</v>
      </c>
      <c r="E13" s="227" t="s">
        <v>11</v>
      </c>
      <c r="F13" s="228"/>
    </row>
    <row r="14" spans="1:9">
      <c r="A14" s="10"/>
      <c r="B14" s="10"/>
      <c r="C14" s="10"/>
      <c r="D14" s="10"/>
      <c r="E14" s="10"/>
      <c r="F14" s="10"/>
    </row>
    <row r="15" spans="1:9">
      <c r="A15" s="10"/>
      <c r="B15" s="10"/>
      <c r="C15" s="10"/>
      <c r="D15" s="10"/>
      <c r="E15" s="10"/>
      <c r="F15" s="10"/>
    </row>
    <row r="16" spans="1:9">
      <c r="A16" s="10"/>
      <c r="B16" s="10"/>
      <c r="C16" s="10"/>
      <c r="D16" s="10"/>
      <c r="E16" s="10"/>
      <c r="F16" s="10"/>
    </row>
    <row r="17" spans="1:6">
      <c r="A17" s="10"/>
      <c r="B17" s="10"/>
      <c r="C17" s="10"/>
      <c r="D17" s="10"/>
      <c r="E17" s="10"/>
      <c r="F17" s="10"/>
    </row>
    <row r="18" spans="1:6">
      <c r="A18" s="10"/>
      <c r="B18" s="10"/>
      <c r="C18" s="10"/>
      <c r="D18" s="10"/>
      <c r="E18" s="10"/>
      <c r="F18" s="10"/>
    </row>
    <row r="19" spans="1:6">
      <c r="A19" s="10"/>
      <c r="B19" s="10"/>
      <c r="C19" s="10"/>
      <c r="D19" s="10"/>
      <c r="E19" s="10"/>
      <c r="F19" s="10"/>
    </row>
    <row r="20" spans="1:6">
      <c r="A20" s="10"/>
      <c r="B20" s="10"/>
      <c r="C20" s="10"/>
      <c r="D20" s="10"/>
      <c r="E20" s="10"/>
      <c r="F20" s="10"/>
    </row>
    <row r="21" spans="1:6">
      <c r="A21" s="10"/>
      <c r="B21" s="10"/>
      <c r="C21" s="10"/>
      <c r="D21" s="10"/>
      <c r="E21" s="10"/>
      <c r="F21" s="10"/>
    </row>
    <row r="22" spans="1:6">
      <c r="A22" s="10"/>
      <c r="B22" s="10"/>
      <c r="C22" s="10"/>
      <c r="D22" s="10"/>
      <c r="E22" s="10"/>
      <c r="F22" s="10"/>
    </row>
  </sheetData>
  <sheetProtection formatColumns="0" formatRows="0"/>
  <mergeCells count="13">
    <mergeCell ref="E11:F11"/>
    <mergeCell ref="E12:F12"/>
    <mergeCell ref="E13:F13"/>
    <mergeCell ref="E6:F6"/>
    <mergeCell ref="E7:F7"/>
    <mergeCell ref="E8:F8"/>
    <mergeCell ref="E9:F9"/>
    <mergeCell ref="E10:F10"/>
    <mergeCell ref="A1:F1"/>
    <mergeCell ref="B2:C2"/>
    <mergeCell ref="E3:F3"/>
    <mergeCell ref="E4:F4"/>
    <mergeCell ref="E5:F5"/>
  </mergeCells>
  <pageMargins left="0.70866141732283472" right="0.70866141732283472" top="0.74803149606299213" bottom="0.74803149606299213" header="0.31496062992125984" footer="0.31496062992125984"/>
  <pageSetup paperSize="9" firstPageNumber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8"/>
  <sheetViews>
    <sheetView zoomScale="70" workbookViewId="0">
      <pane ySplit="6" topLeftCell="A7" activePane="bottomLeft" state="frozen"/>
      <selection activeCell="J24" sqref="J24:L24"/>
      <selection pane="bottomLeft"/>
    </sheetView>
  </sheetViews>
  <sheetFormatPr defaultRowHeight="14.4"/>
  <cols>
    <col min="1" max="1" width="5.33203125" customWidth="1"/>
    <col min="2" max="2" width="5.5546875" customWidth="1"/>
    <col min="4" max="4" width="37.44140625" style="11" customWidth="1"/>
    <col min="5" max="5" width="26" style="12" customWidth="1"/>
    <col min="6" max="6" width="11.88671875" customWidth="1"/>
    <col min="7" max="7" width="14.44140625" customWidth="1"/>
    <col min="8" max="8" width="13.5546875" customWidth="1"/>
    <col min="9" max="9" width="19.5546875" customWidth="1"/>
    <col min="10" max="10" width="13.6640625" customWidth="1"/>
    <col min="11" max="11" width="14.5546875" customWidth="1"/>
    <col min="12" max="12" width="16.88671875" customWidth="1"/>
    <col min="13" max="13" width="13.5546875" customWidth="1"/>
    <col min="14" max="14" width="4.109375" hidden="1" customWidth="1"/>
    <col min="15" max="15" width="9.109375" hidden="1" customWidth="1"/>
    <col min="16" max="16" width="0.33203125" hidden="1" customWidth="1"/>
    <col min="18" max="19" width="9.6640625" bestFit="1" customWidth="1"/>
  </cols>
  <sheetData>
    <row r="1" spans="1:19" ht="24.75" customHeight="1">
      <c r="A1" s="229" t="s">
        <v>12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</row>
    <row r="2" spans="1:19" ht="15.6">
      <c r="A2" s="13"/>
    </row>
    <row r="3" spans="1:19" ht="56.25" customHeight="1">
      <c r="A3" s="230" t="s">
        <v>13</v>
      </c>
      <c r="B3" s="230"/>
      <c r="C3" s="230"/>
      <c r="D3" s="231" t="s">
        <v>14</v>
      </c>
      <c r="E3" s="231" t="s">
        <v>15</v>
      </c>
      <c r="F3" s="231" t="s">
        <v>16</v>
      </c>
      <c r="G3" s="233" t="s">
        <v>17</v>
      </c>
      <c r="H3" s="234"/>
      <c r="I3" s="235"/>
      <c r="J3" s="236" t="s">
        <v>18</v>
      </c>
      <c r="K3" s="237"/>
      <c r="L3" s="237"/>
      <c r="M3" s="237"/>
      <c r="N3" s="237"/>
      <c r="O3" s="237"/>
      <c r="P3" s="237"/>
      <c r="Q3" s="238"/>
      <c r="R3" s="236" t="s">
        <v>19</v>
      </c>
      <c r="S3" s="238"/>
    </row>
    <row r="4" spans="1:19" ht="38.25" customHeight="1">
      <c r="A4" s="231" t="s">
        <v>20</v>
      </c>
      <c r="B4" s="231" t="s">
        <v>21</v>
      </c>
      <c r="C4" s="239" t="s">
        <v>22</v>
      </c>
      <c r="D4" s="232"/>
      <c r="E4" s="232"/>
      <c r="F4" s="232"/>
      <c r="G4" s="231" t="s">
        <v>23</v>
      </c>
      <c r="H4" s="231" t="s">
        <v>24</v>
      </c>
      <c r="I4" s="231" t="s">
        <v>25</v>
      </c>
      <c r="J4" s="241" t="s">
        <v>26</v>
      </c>
      <c r="K4" s="243" t="s">
        <v>27</v>
      </c>
      <c r="L4" s="245" t="s">
        <v>28</v>
      </c>
      <c r="M4" s="246"/>
      <c r="N4" s="247" t="s">
        <v>29</v>
      </c>
      <c r="O4" s="241" t="s">
        <v>30</v>
      </c>
      <c r="P4" s="249" t="s">
        <v>31</v>
      </c>
      <c r="Q4" s="247" t="s">
        <v>29</v>
      </c>
      <c r="R4" s="241" t="s">
        <v>32</v>
      </c>
      <c r="S4" s="249" t="s">
        <v>33</v>
      </c>
    </row>
    <row r="5" spans="1:19" ht="36" customHeight="1">
      <c r="A5" s="232"/>
      <c r="B5" s="232"/>
      <c r="C5" s="240"/>
      <c r="D5" s="232"/>
      <c r="E5" s="232"/>
      <c r="F5" s="232"/>
      <c r="G5" s="232"/>
      <c r="H5" s="232"/>
      <c r="I5" s="232"/>
      <c r="J5" s="242"/>
      <c r="K5" s="244"/>
      <c r="L5" s="16" t="s">
        <v>34</v>
      </c>
      <c r="M5" s="16" t="s">
        <v>35</v>
      </c>
      <c r="N5" s="248"/>
      <c r="O5" s="242"/>
      <c r="P5" s="250"/>
      <c r="Q5" s="248"/>
      <c r="R5" s="242"/>
      <c r="S5" s="250"/>
    </row>
    <row r="6" spans="1:19" s="17" customFormat="1" ht="15.6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>
        <v>16</v>
      </c>
      <c r="Q6" s="14">
        <v>14</v>
      </c>
      <c r="R6" s="14">
        <v>15</v>
      </c>
      <c r="S6" s="14">
        <v>16</v>
      </c>
    </row>
    <row r="7" spans="1:19" ht="15.75" customHeight="1">
      <c r="A7" s="18" t="s">
        <v>36</v>
      </c>
      <c r="B7" s="19">
        <v>1</v>
      </c>
      <c r="C7" s="251" t="s">
        <v>37</v>
      </c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3"/>
    </row>
    <row r="8" spans="1:19" ht="62.25" customHeight="1">
      <c r="A8" s="254" t="s">
        <v>36</v>
      </c>
      <c r="B8" s="255">
        <v>1</v>
      </c>
      <c r="C8" s="254" t="s">
        <v>38</v>
      </c>
      <c r="D8" s="22" t="s">
        <v>39</v>
      </c>
      <c r="E8" s="22" t="s">
        <v>40</v>
      </c>
      <c r="F8" s="21" t="s">
        <v>41</v>
      </c>
      <c r="G8" s="23">
        <v>800000</v>
      </c>
      <c r="H8" s="23">
        <v>872935</v>
      </c>
      <c r="I8" s="23">
        <f t="shared" ref="I8:I9" si="0">H8-G8</f>
        <v>72935</v>
      </c>
      <c r="J8" s="256">
        <v>136017.60000000001</v>
      </c>
      <c r="K8" s="258">
        <v>148262.43</v>
      </c>
      <c r="L8" s="258">
        <v>148262.43</v>
      </c>
      <c r="M8" s="260">
        <v>0</v>
      </c>
      <c r="N8" s="24"/>
      <c r="O8" s="24"/>
      <c r="P8" s="24"/>
      <c r="Q8" s="260">
        <v>0</v>
      </c>
      <c r="R8" s="260">
        <f>L8/J8*100</f>
        <v>109.00238645587041</v>
      </c>
      <c r="S8" s="260">
        <f>L8/K8*100</f>
        <v>100</v>
      </c>
    </row>
    <row r="9" spans="1:19" ht="93" customHeight="1">
      <c r="A9" s="254"/>
      <c r="B9" s="255"/>
      <c r="C9" s="254"/>
      <c r="D9" s="22" t="s">
        <v>42</v>
      </c>
      <c r="E9" s="22" t="s">
        <v>43</v>
      </c>
      <c r="F9" s="21" t="s">
        <v>41</v>
      </c>
      <c r="G9" s="23">
        <v>400000</v>
      </c>
      <c r="H9" s="23">
        <v>402405</v>
      </c>
      <c r="I9" s="23">
        <f t="shared" si="0"/>
        <v>2405</v>
      </c>
      <c r="J9" s="257"/>
      <c r="K9" s="259"/>
      <c r="L9" s="259"/>
      <c r="M9" s="261"/>
      <c r="N9" s="24"/>
      <c r="O9" s="24"/>
      <c r="P9" s="24"/>
      <c r="Q9" s="261"/>
      <c r="R9" s="261"/>
      <c r="S9" s="261"/>
    </row>
    <row r="10" spans="1:19" ht="15.75" customHeight="1">
      <c r="A10" s="25" t="s">
        <v>36</v>
      </c>
      <c r="B10" s="26">
        <v>2</v>
      </c>
      <c r="C10" s="262" t="s">
        <v>44</v>
      </c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4"/>
    </row>
    <row r="11" spans="1:19" ht="62.4">
      <c r="A11" s="20" t="s">
        <v>36</v>
      </c>
      <c r="B11" s="21">
        <v>2</v>
      </c>
      <c r="C11" s="20" t="s">
        <v>45</v>
      </c>
      <c r="D11" s="22" t="s">
        <v>46</v>
      </c>
      <c r="E11" s="22" t="s">
        <v>47</v>
      </c>
      <c r="F11" s="21" t="s">
        <v>41</v>
      </c>
      <c r="G11" s="21">
        <v>185</v>
      </c>
      <c r="H11" s="21">
        <v>190</v>
      </c>
      <c r="I11" s="21">
        <f t="shared" ref="I11:I26" si="1">H11-G11</f>
        <v>5</v>
      </c>
      <c r="J11" s="260">
        <v>102133.4</v>
      </c>
      <c r="K11" s="260">
        <v>113463.1</v>
      </c>
      <c r="L11" s="260">
        <v>113463.1</v>
      </c>
      <c r="M11" s="266">
        <v>0</v>
      </c>
      <c r="N11" s="27"/>
      <c r="O11" s="27"/>
      <c r="P11" s="27"/>
      <c r="Q11" s="266">
        <v>0</v>
      </c>
      <c r="R11" s="268">
        <f>L11/J11*100</f>
        <v>111.09304106198366</v>
      </c>
      <c r="S11" s="268">
        <f>L11/K11*100</f>
        <v>100</v>
      </c>
    </row>
    <row r="12" spans="1:19" ht="68.25" customHeight="1">
      <c r="A12" s="20" t="s">
        <v>36</v>
      </c>
      <c r="B12" s="21">
        <v>2</v>
      </c>
      <c r="C12" s="20" t="s">
        <v>45</v>
      </c>
      <c r="D12" s="22" t="s">
        <v>48</v>
      </c>
      <c r="E12" s="22" t="s">
        <v>49</v>
      </c>
      <c r="F12" s="21" t="s">
        <v>41</v>
      </c>
      <c r="G12" s="21">
        <v>30</v>
      </c>
      <c r="H12" s="21">
        <v>35</v>
      </c>
      <c r="I12" s="21">
        <f t="shared" si="1"/>
        <v>5</v>
      </c>
      <c r="J12" s="265"/>
      <c r="K12" s="265"/>
      <c r="L12" s="265"/>
      <c r="M12" s="267"/>
      <c r="N12" s="27"/>
      <c r="O12" s="27"/>
      <c r="P12" s="27"/>
      <c r="Q12" s="267"/>
      <c r="R12" s="269"/>
      <c r="S12" s="269"/>
    </row>
    <row r="13" spans="1:19" ht="93.6">
      <c r="A13" s="254" t="s">
        <v>36</v>
      </c>
      <c r="B13" s="255">
        <v>2</v>
      </c>
      <c r="C13" s="254" t="s">
        <v>50</v>
      </c>
      <c r="D13" s="239" t="s">
        <v>51</v>
      </c>
      <c r="E13" s="22" t="s">
        <v>52</v>
      </c>
      <c r="F13" s="21" t="s">
        <v>41</v>
      </c>
      <c r="G13" s="21">
        <v>3</v>
      </c>
      <c r="H13" s="21">
        <v>3</v>
      </c>
      <c r="I13" s="21">
        <f t="shared" si="1"/>
        <v>0</v>
      </c>
      <c r="J13" s="265"/>
      <c r="K13" s="265"/>
      <c r="L13" s="265"/>
      <c r="M13" s="267"/>
      <c r="N13" s="27"/>
      <c r="O13" s="27"/>
      <c r="P13" s="27"/>
      <c r="Q13" s="267"/>
      <c r="R13" s="269"/>
      <c r="S13" s="269"/>
    </row>
    <row r="14" spans="1:19" ht="30.75" customHeight="1">
      <c r="A14" s="254"/>
      <c r="B14" s="255"/>
      <c r="C14" s="254"/>
      <c r="D14" s="270"/>
      <c r="E14" s="22" t="s">
        <v>53</v>
      </c>
      <c r="F14" s="21" t="s">
        <v>41</v>
      </c>
      <c r="G14" s="21">
        <v>3</v>
      </c>
      <c r="H14" s="21">
        <v>3</v>
      </c>
      <c r="I14" s="21">
        <f t="shared" si="1"/>
        <v>0</v>
      </c>
      <c r="J14" s="265"/>
      <c r="K14" s="265"/>
      <c r="L14" s="265"/>
      <c r="M14" s="267"/>
      <c r="N14" s="27"/>
      <c r="O14" s="27"/>
      <c r="P14" s="27"/>
      <c r="Q14" s="267"/>
      <c r="R14" s="269"/>
      <c r="S14" s="269"/>
    </row>
    <row r="15" spans="1:19" ht="33" customHeight="1">
      <c r="A15" s="254"/>
      <c r="B15" s="255"/>
      <c r="C15" s="254"/>
      <c r="D15" s="22" t="s">
        <v>54</v>
      </c>
      <c r="E15" s="22" t="s">
        <v>55</v>
      </c>
      <c r="F15" s="21" t="s">
        <v>41</v>
      </c>
      <c r="G15" s="21">
        <v>15</v>
      </c>
      <c r="H15" s="21">
        <v>15</v>
      </c>
      <c r="I15" s="21">
        <f t="shared" si="1"/>
        <v>0</v>
      </c>
      <c r="J15" s="265"/>
      <c r="K15" s="265"/>
      <c r="L15" s="265"/>
      <c r="M15" s="267"/>
      <c r="N15" s="27"/>
      <c r="O15" s="27"/>
      <c r="P15" s="27"/>
      <c r="Q15" s="267"/>
      <c r="R15" s="269"/>
      <c r="S15" s="269"/>
    </row>
    <row r="16" spans="1:19" ht="39.75" customHeight="1">
      <c r="A16" s="254"/>
      <c r="B16" s="255"/>
      <c r="C16" s="254"/>
      <c r="D16" s="22" t="s">
        <v>56</v>
      </c>
      <c r="E16" s="22" t="s">
        <v>57</v>
      </c>
      <c r="F16" s="21" t="s">
        <v>41</v>
      </c>
      <c r="G16" s="21">
        <v>6</v>
      </c>
      <c r="H16" s="21">
        <v>6</v>
      </c>
      <c r="I16" s="21">
        <f t="shared" si="1"/>
        <v>0</v>
      </c>
      <c r="J16" s="265"/>
      <c r="K16" s="265"/>
      <c r="L16" s="265"/>
      <c r="M16" s="267"/>
      <c r="N16" s="27"/>
      <c r="O16" s="27"/>
      <c r="P16" s="27"/>
      <c r="Q16" s="267"/>
      <c r="R16" s="269"/>
      <c r="S16" s="269"/>
    </row>
    <row r="17" spans="1:19" ht="31.2">
      <c r="A17" s="254"/>
      <c r="B17" s="255"/>
      <c r="C17" s="254"/>
      <c r="D17" s="22" t="s">
        <v>58</v>
      </c>
      <c r="E17" s="22" t="s">
        <v>59</v>
      </c>
      <c r="F17" s="21" t="s">
        <v>41</v>
      </c>
      <c r="G17" s="21">
        <v>110</v>
      </c>
      <c r="H17" s="21">
        <v>110</v>
      </c>
      <c r="I17" s="21">
        <f t="shared" si="1"/>
        <v>0</v>
      </c>
      <c r="J17" s="265"/>
      <c r="K17" s="265"/>
      <c r="L17" s="265"/>
      <c r="M17" s="267"/>
      <c r="N17" s="27"/>
      <c r="O17" s="27"/>
      <c r="P17" s="27"/>
      <c r="Q17" s="267"/>
      <c r="R17" s="269"/>
      <c r="S17" s="269"/>
    </row>
    <row r="18" spans="1:19" ht="15.75" customHeight="1">
      <c r="A18" s="20" t="s">
        <v>36</v>
      </c>
      <c r="B18" s="26">
        <v>3</v>
      </c>
      <c r="C18" s="262" t="s">
        <v>60</v>
      </c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4"/>
    </row>
    <row r="19" spans="1:19" ht="62.4">
      <c r="A19" s="254" t="s">
        <v>36</v>
      </c>
      <c r="B19" s="255">
        <v>3</v>
      </c>
      <c r="C19" s="254" t="s">
        <v>61</v>
      </c>
      <c r="D19" s="22" t="s">
        <v>62</v>
      </c>
      <c r="E19" s="22" t="s">
        <v>63</v>
      </c>
      <c r="F19" s="21" t="s">
        <v>64</v>
      </c>
      <c r="G19" s="28">
        <v>30.713000000000001</v>
      </c>
      <c r="H19" s="28">
        <v>30.713000000000001</v>
      </c>
      <c r="I19" s="28">
        <f t="shared" si="1"/>
        <v>0</v>
      </c>
      <c r="J19" s="256">
        <v>50735.3</v>
      </c>
      <c r="K19" s="260">
        <v>50735.3</v>
      </c>
      <c r="L19" s="260">
        <v>50735.3</v>
      </c>
      <c r="M19" s="266">
        <v>0</v>
      </c>
      <c r="N19" s="266"/>
      <c r="O19" s="266"/>
      <c r="P19" s="266"/>
      <c r="Q19" s="266">
        <v>0</v>
      </c>
      <c r="R19" s="268">
        <f>L19/J19*100</f>
        <v>100</v>
      </c>
      <c r="S19" s="268">
        <f>L19/K19*100</f>
        <v>100</v>
      </c>
    </row>
    <row r="20" spans="1:19" ht="70.5" customHeight="1">
      <c r="A20" s="254"/>
      <c r="B20" s="255"/>
      <c r="C20" s="254"/>
      <c r="D20" s="22" t="s">
        <v>65</v>
      </c>
      <c r="E20" s="22" t="s">
        <v>66</v>
      </c>
      <c r="F20" s="21" t="s">
        <v>67</v>
      </c>
      <c r="G20" s="21">
        <v>5</v>
      </c>
      <c r="H20" s="21">
        <v>5</v>
      </c>
      <c r="I20" s="21">
        <f t="shared" si="1"/>
        <v>0</v>
      </c>
      <c r="J20" s="271"/>
      <c r="K20" s="265"/>
      <c r="L20" s="265"/>
      <c r="M20" s="267"/>
      <c r="N20" s="267"/>
      <c r="O20" s="267"/>
      <c r="P20" s="267"/>
      <c r="Q20" s="267"/>
      <c r="R20" s="269"/>
      <c r="S20" s="269"/>
    </row>
    <row r="21" spans="1:19" ht="15.75" customHeight="1">
      <c r="A21" s="25" t="s">
        <v>36</v>
      </c>
      <c r="B21" s="26">
        <v>5</v>
      </c>
      <c r="C21" s="262" t="s">
        <v>68</v>
      </c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4"/>
    </row>
    <row r="22" spans="1:19" ht="72.75" customHeight="1">
      <c r="A22" s="254" t="s">
        <v>36</v>
      </c>
      <c r="B22" s="255">
        <v>5</v>
      </c>
      <c r="C22" s="254" t="s">
        <v>69</v>
      </c>
      <c r="D22" s="22" t="s">
        <v>70</v>
      </c>
      <c r="E22" s="22" t="s">
        <v>71</v>
      </c>
      <c r="F22" s="21" t="s">
        <v>67</v>
      </c>
      <c r="G22" s="21">
        <v>52</v>
      </c>
      <c r="H22" s="21">
        <v>228</v>
      </c>
      <c r="I22" s="21">
        <f t="shared" si="1"/>
        <v>176</v>
      </c>
      <c r="J22" s="260">
        <v>20499.2</v>
      </c>
      <c r="K22" s="260">
        <v>23166.6</v>
      </c>
      <c r="L22" s="260">
        <v>23166.6</v>
      </c>
      <c r="M22" s="266">
        <v>0</v>
      </c>
      <c r="N22" s="27"/>
      <c r="O22" s="27"/>
      <c r="P22" s="27"/>
      <c r="Q22" s="266">
        <v>0</v>
      </c>
      <c r="R22" s="268">
        <f>L22/J22*100</f>
        <v>113.01221511083359</v>
      </c>
      <c r="S22" s="268">
        <f>L22/K22*100</f>
        <v>100</v>
      </c>
    </row>
    <row r="23" spans="1:19" ht="70.5" customHeight="1">
      <c r="A23" s="254"/>
      <c r="B23" s="255"/>
      <c r="C23" s="272"/>
      <c r="D23" s="30" t="s">
        <v>72</v>
      </c>
      <c r="E23" s="30" t="s">
        <v>73</v>
      </c>
      <c r="F23" s="15" t="s">
        <v>67</v>
      </c>
      <c r="G23" s="15">
        <v>12</v>
      </c>
      <c r="H23" s="15">
        <v>76</v>
      </c>
      <c r="I23" s="15">
        <f t="shared" si="1"/>
        <v>64</v>
      </c>
      <c r="J23" s="261"/>
      <c r="K23" s="261"/>
      <c r="L23" s="261"/>
      <c r="M23" s="273"/>
      <c r="N23" s="31"/>
      <c r="O23" s="31"/>
      <c r="P23" s="31"/>
      <c r="Q23" s="273"/>
      <c r="R23" s="274"/>
      <c r="S23" s="274"/>
    </row>
    <row r="24" spans="1:19" ht="15.6">
      <c r="A24" s="32" t="s">
        <v>36</v>
      </c>
      <c r="B24" s="26">
        <v>6</v>
      </c>
      <c r="C24" s="275" t="s">
        <v>74</v>
      </c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</row>
    <row r="25" spans="1:19" ht="104.25" customHeight="1">
      <c r="A25" s="29" t="s">
        <v>36</v>
      </c>
      <c r="B25" s="15">
        <v>6</v>
      </c>
      <c r="C25" s="33" t="s">
        <v>75</v>
      </c>
      <c r="D25" s="34" t="s">
        <v>76</v>
      </c>
      <c r="E25" s="34" t="s">
        <v>77</v>
      </c>
      <c r="F25" s="35" t="s">
        <v>78</v>
      </c>
      <c r="G25" s="35">
        <v>30</v>
      </c>
      <c r="H25" s="35">
        <v>60000</v>
      </c>
      <c r="I25" s="35">
        <f t="shared" si="1"/>
        <v>59970</v>
      </c>
      <c r="J25" s="277">
        <v>27035.5</v>
      </c>
      <c r="K25" s="277">
        <v>30787.4</v>
      </c>
      <c r="L25" s="277">
        <v>30787.4</v>
      </c>
      <c r="M25" s="279">
        <v>0</v>
      </c>
      <c r="N25" s="36"/>
      <c r="O25" s="36"/>
      <c r="P25" s="36"/>
      <c r="Q25" s="279">
        <v>0</v>
      </c>
      <c r="R25" s="280">
        <f>L25/J25*100</f>
        <v>113.87767934752455</v>
      </c>
      <c r="S25" s="280">
        <f>L25/K25*100</f>
        <v>100</v>
      </c>
    </row>
    <row r="26" spans="1:19" ht="109.2">
      <c r="A26" s="37" t="s">
        <v>36</v>
      </c>
      <c r="B26" s="35">
        <v>6</v>
      </c>
      <c r="C26" s="37" t="s">
        <v>75</v>
      </c>
      <c r="D26" s="34" t="s">
        <v>76</v>
      </c>
      <c r="E26" s="34" t="s">
        <v>79</v>
      </c>
      <c r="F26" s="35" t="s">
        <v>80</v>
      </c>
      <c r="G26" s="35">
        <v>500</v>
      </c>
      <c r="H26" s="35">
        <v>500</v>
      </c>
      <c r="I26" s="35">
        <f t="shared" si="1"/>
        <v>0</v>
      </c>
      <c r="J26" s="278"/>
      <c r="K26" s="278"/>
      <c r="L26" s="278"/>
      <c r="M26" s="279"/>
      <c r="N26" s="38"/>
      <c r="O26" s="38"/>
      <c r="P26" s="38"/>
      <c r="Q26" s="279"/>
      <c r="R26" s="280"/>
      <c r="S26" s="280"/>
    </row>
    <row r="28" spans="1:19" ht="15.6">
      <c r="B28" s="39"/>
      <c r="C28" s="17"/>
      <c r="F28" s="17"/>
      <c r="G28" s="40"/>
    </row>
  </sheetData>
  <mergeCells count="79">
    <mergeCell ref="C24:S24"/>
    <mergeCell ref="J25:J26"/>
    <mergeCell ref="K25:K26"/>
    <mergeCell ref="L25:L26"/>
    <mergeCell ref="M25:M26"/>
    <mergeCell ref="Q25:Q26"/>
    <mergeCell ref="R25:R26"/>
    <mergeCell ref="S25:S26"/>
    <mergeCell ref="Q19:Q20"/>
    <mergeCell ref="R19:R20"/>
    <mergeCell ref="S19:S20"/>
    <mergeCell ref="C21:S21"/>
    <mergeCell ref="A22:A23"/>
    <mergeCell ref="B22:B23"/>
    <mergeCell ref="C22:C23"/>
    <mergeCell ref="J22:J23"/>
    <mergeCell ref="K22:K23"/>
    <mergeCell ref="L22:L23"/>
    <mergeCell ref="M22:M23"/>
    <mergeCell ref="Q22:Q23"/>
    <mergeCell ref="R22:R23"/>
    <mergeCell ref="S22:S23"/>
    <mergeCell ref="L19:L20"/>
    <mergeCell ref="M19:M20"/>
    <mergeCell ref="N19:N20"/>
    <mergeCell ref="O19:O20"/>
    <mergeCell ref="P19:P20"/>
    <mergeCell ref="A19:A20"/>
    <mergeCell ref="B19:B20"/>
    <mergeCell ref="C19:C20"/>
    <mergeCell ref="J19:J20"/>
    <mergeCell ref="K19:K20"/>
    <mergeCell ref="A13:A17"/>
    <mergeCell ref="B13:B17"/>
    <mergeCell ref="C13:C17"/>
    <mergeCell ref="D13:D14"/>
    <mergeCell ref="C18:S18"/>
    <mergeCell ref="C10:S10"/>
    <mergeCell ref="J11:J17"/>
    <mergeCell ref="K11:K17"/>
    <mergeCell ref="L11:L17"/>
    <mergeCell ref="M11:M17"/>
    <mergeCell ref="Q11:Q17"/>
    <mergeCell ref="R11:R17"/>
    <mergeCell ref="S11:S17"/>
    <mergeCell ref="R4:R5"/>
    <mergeCell ref="S4:S5"/>
    <mergeCell ref="C7:S7"/>
    <mergeCell ref="A8:A9"/>
    <mergeCell ref="B8:B9"/>
    <mergeCell ref="C8:C9"/>
    <mergeCell ref="J8:J9"/>
    <mergeCell ref="K8:K9"/>
    <mergeCell ref="L8:L9"/>
    <mergeCell ref="M8:M9"/>
    <mergeCell ref="Q8:Q9"/>
    <mergeCell ref="R8:R9"/>
    <mergeCell ref="S8:S9"/>
    <mergeCell ref="L4:M4"/>
    <mergeCell ref="N4:N5"/>
    <mergeCell ref="O4:O5"/>
    <mergeCell ref="P4:P5"/>
    <mergeCell ref="Q4:Q5"/>
    <mergeCell ref="A1:S1"/>
    <mergeCell ref="A3:C3"/>
    <mergeCell ref="D3:D5"/>
    <mergeCell ref="E3:E5"/>
    <mergeCell ref="F3:F5"/>
    <mergeCell ref="G3:I3"/>
    <mergeCell ref="J3:Q3"/>
    <mergeCell ref="R3:S3"/>
    <mergeCell ref="A4:A5"/>
    <mergeCell ref="B4:B5"/>
    <mergeCell ref="C4:C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scale="55" firstPageNumber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05"/>
  <sheetViews>
    <sheetView tabSelected="1" zoomScale="70" workbookViewId="0">
      <pane ySplit="7" topLeftCell="A8" activePane="bottomLeft" state="frozen"/>
      <selection activeCell="D66" sqref="D65:D66"/>
      <selection pane="bottomLeft"/>
    </sheetView>
  </sheetViews>
  <sheetFormatPr defaultColWidth="9.109375" defaultRowHeight="14.4"/>
  <cols>
    <col min="1" max="1" width="6.5546875" style="41" customWidth="1"/>
    <col min="2" max="2" width="5.5546875" style="41" customWidth="1"/>
    <col min="3" max="3" width="9.109375" style="41"/>
    <col min="4" max="4" width="27.109375" style="42" customWidth="1"/>
    <col min="5" max="5" width="23" style="42" customWidth="1"/>
    <col min="6" max="6" width="9.6640625" style="42" customWidth="1"/>
    <col min="7" max="10" width="14.33203125" style="41" customWidth="1"/>
    <col min="11" max="11" width="14.5546875" style="41" customWidth="1"/>
    <col min="12" max="12" width="13.6640625" style="41" customWidth="1"/>
    <col min="13" max="13" width="12.88671875" style="43" customWidth="1"/>
    <col min="14" max="14" width="20.33203125" style="42" customWidth="1"/>
    <col min="15" max="15" width="10.6640625" style="41" customWidth="1"/>
    <col min="16" max="16" width="13.109375" style="41" customWidth="1"/>
    <col min="17" max="17" width="15.6640625" style="41" customWidth="1"/>
    <col min="18" max="18" width="13.33203125" style="43" customWidth="1"/>
    <col min="19" max="19" width="13.44140625" style="43" customWidth="1"/>
    <col min="20" max="20" width="18.109375" style="43" customWidth="1"/>
    <col min="21" max="21" width="12.88671875" style="43" customWidth="1"/>
    <col min="22" max="22" width="20.88671875" style="42" customWidth="1"/>
    <col min="23" max="23" width="38.6640625" style="17" customWidth="1"/>
    <col min="24" max="16384" width="9.109375" style="17"/>
  </cols>
  <sheetData>
    <row r="1" spans="1:23" ht="21" customHeight="1">
      <c r="A1" s="281" t="s">
        <v>81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2"/>
      <c r="W1" s="44"/>
    </row>
    <row r="2" spans="1:23" ht="17.25" customHeight="1">
      <c r="A2" s="45"/>
      <c r="B2" s="46"/>
      <c r="C2" s="45"/>
      <c r="D2" s="47"/>
      <c r="E2" s="47"/>
      <c r="F2" s="47"/>
      <c r="G2" s="45"/>
      <c r="H2" s="45"/>
      <c r="I2" s="45"/>
      <c r="J2" s="45"/>
      <c r="K2" s="45"/>
      <c r="L2" s="45"/>
      <c r="M2" s="48"/>
      <c r="N2" s="47"/>
      <c r="O2" s="45"/>
      <c r="P2" s="45"/>
      <c r="Q2" s="45"/>
      <c r="R2" s="48"/>
      <c r="S2" s="48"/>
      <c r="T2" s="48"/>
      <c r="U2" s="48"/>
      <c r="V2" s="47"/>
      <c r="W2" s="44"/>
    </row>
    <row r="3" spans="1:23" ht="15.6">
      <c r="A3" s="45"/>
      <c r="B3" s="46"/>
      <c r="C3" s="45"/>
      <c r="D3" s="47"/>
      <c r="E3" s="47"/>
      <c r="F3" s="47"/>
      <c r="G3" s="45"/>
      <c r="H3" s="45"/>
      <c r="I3" s="45"/>
      <c r="J3" s="45"/>
      <c r="K3" s="45"/>
      <c r="L3" s="45"/>
      <c r="M3" s="48"/>
      <c r="N3" s="47"/>
      <c r="O3" s="45"/>
      <c r="P3" s="45"/>
      <c r="Q3" s="45"/>
      <c r="R3" s="48"/>
      <c r="S3" s="48"/>
      <c r="T3" s="48"/>
      <c r="U3" s="48"/>
      <c r="V3" s="47"/>
      <c r="W3" s="44"/>
    </row>
    <row r="4" spans="1:23" ht="35.25" customHeight="1">
      <c r="A4" s="283" t="s">
        <v>13</v>
      </c>
      <c r="B4" s="284"/>
      <c r="C4" s="284"/>
      <c r="D4" s="285" t="s">
        <v>82</v>
      </c>
      <c r="E4" s="283" t="s">
        <v>83</v>
      </c>
      <c r="F4" s="283" t="s">
        <v>84</v>
      </c>
      <c r="G4" s="283" t="s">
        <v>85</v>
      </c>
      <c r="H4" s="283"/>
      <c r="I4" s="283"/>
      <c r="J4" s="283"/>
      <c r="K4" s="284"/>
      <c r="L4" s="283" t="s">
        <v>86</v>
      </c>
      <c r="M4" s="287" t="s">
        <v>87</v>
      </c>
      <c r="N4" s="283" t="s">
        <v>88</v>
      </c>
      <c r="O4" s="284"/>
      <c r="P4" s="284"/>
      <c r="Q4" s="284"/>
      <c r="R4" s="284"/>
      <c r="S4" s="284"/>
      <c r="T4" s="284"/>
      <c r="U4" s="284"/>
      <c r="V4" s="283" t="s">
        <v>89</v>
      </c>
      <c r="W4" s="283"/>
    </row>
    <row r="5" spans="1:23" ht="35.25" customHeight="1">
      <c r="A5" s="283" t="s">
        <v>20</v>
      </c>
      <c r="B5" s="288" t="s">
        <v>21</v>
      </c>
      <c r="C5" s="283" t="s">
        <v>90</v>
      </c>
      <c r="D5" s="286"/>
      <c r="E5" s="284"/>
      <c r="F5" s="284"/>
      <c r="G5" s="283" t="s">
        <v>91</v>
      </c>
      <c r="H5" s="283" t="s">
        <v>28</v>
      </c>
      <c r="I5" s="283"/>
      <c r="J5" s="283" t="s">
        <v>29</v>
      </c>
      <c r="K5" s="283" t="s">
        <v>92</v>
      </c>
      <c r="L5" s="283"/>
      <c r="M5" s="287"/>
      <c r="N5" s="283" t="s">
        <v>93</v>
      </c>
      <c r="O5" s="283" t="s">
        <v>94</v>
      </c>
      <c r="P5" s="283" t="s">
        <v>95</v>
      </c>
      <c r="Q5" s="283" t="s">
        <v>96</v>
      </c>
      <c r="R5" s="287" t="s">
        <v>97</v>
      </c>
      <c r="S5" s="287"/>
      <c r="T5" s="287" t="s">
        <v>98</v>
      </c>
      <c r="U5" s="287"/>
      <c r="V5" s="283"/>
      <c r="W5" s="283"/>
    </row>
    <row r="6" spans="1:23" ht="120" customHeight="1">
      <c r="A6" s="283"/>
      <c r="B6" s="288"/>
      <c r="C6" s="283"/>
      <c r="D6" s="286"/>
      <c r="E6" s="284"/>
      <c r="F6" s="284"/>
      <c r="G6" s="283"/>
      <c r="H6" s="49" t="s">
        <v>34</v>
      </c>
      <c r="I6" s="49" t="s">
        <v>35</v>
      </c>
      <c r="J6" s="283"/>
      <c r="K6" s="283"/>
      <c r="L6" s="283"/>
      <c r="M6" s="287"/>
      <c r="N6" s="283"/>
      <c r="O6" s="283"/>
      <c r="P6" s="283"/>
      <c r="Q6" s="283"/>
      <c r="R6" s="51" t="s">
        <v>99</v>
      </c>
      <c r="S6" s="51" t="s">
        <v>100</v>
      </c>
      <c r="T6" s="51" t="s">
        <v>99</v>
      </c>
      <c r="U6" s="51" t="s">
        <v>100</v>
      </c>
      <c r="V6" s="283"/>
      <c r="W6" s="283"/>
    </row>
    <row r="7" spans="1:23" ht="15.6">
      <c r="A7" s="49">
        <v>1</v>
      </c>
      <c r="B7" s="52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  <c r="M7" s="52">
        <v>13</v>
      </c>
      <c r="N7" s="49">
        <v>14</v>
      </c>
      <c r="O7" s="49">
        <v>15</v>
      </c>
      <c r="P7" s="49">
        <v>16</v>
      </c>
      <c r="Q7" s="49">
        <v>17</v>
      </c>
      <c r="R7" s="52">
        <v>18</v>
      </c>
      <c r="S7" s="52">
        <v>19</v>
      </c>
      <c r="T7" s="52">
        <v>20</v>
      </c>
      <c r="U7" s="52">
        <v>21</v>
      </c>
      <c r="V7" s="283">
        <v>22</v>
      </c>
      <c r="W7" s="283"/>
    </row>
    <row r="8" spans="1:23" ht="86.25" customHeight="1">
      <c r="A8" s="289" t="s">
        <v>36</v>
      </c>
      <c r="B8" s="289"/>
      <c r="C8" s="291"/>
      <c r="D8" s="292" t="s">
        <v>101</v>
      </c>
      <c r="E8" s="293"/>
      <c r="F8" s="293"/>
      <c r="G8" s="293"/>
      <c r="H8" s="293"/>
      <c r="I8" s="293"/>
      <c r="J8" s="293"/>
      <c r="K8" s="293"/>
      <c r="L8" s="293"/>
      <c r="M8" s="293"/>
      <c r="N8" s="55" t="s">
        <v>102</v>
      </c>
      <c r="O8" s="56" t="s">
        <v>103</v>
      </c>
      <c r="P8" s="56">
        <v>140</v>
      </c>
      <c r="Q8" s="57">
        <v>178</v>
      </c>
      <c r="R8" s="58">
        <f t="shared" ref="R8:R15" si="0">IF((Q8/P8)&lt;1,Q8/P8,1)</f>
        <v>1</v>
      </c>
      <c r="S8" s="59" t="s">
        <v>104</v>
      </c>
      <c r="T8" s="59" t="s">
        <v>104</v>
      </c>
      <c r="U8" s="59" t="s">
        <v>104</v>
      </c>
      <c r="V8" s="60" t="str">
        <f t="shared" ref="V8:V15" si="1">IF(R8&gt;=1,"Выполнено.",IF(R8&lt;1,"Не выполнено.",""))</f>
        <v>Выполнено.</v>
      </c>
      <c r="W8" s="61"/>
    </row>
    <row r="9" spans="1:23" ht="105.75" customHeight="1">
      <c r="A9" s="289"/>
      <c r="B9" s="289"/>
      <c r="C9" s="291"/>
      <c r="D9" s="292"/>
      <c r="E9" s="293"/>
      <c r="F9" s="293"/>
      <c r="G9" s="293"/>
      <c r="H9" s="293"/>
      <c r="I9" s="293"/>
      <c r="J9" s="293"/>
      <c r="K9" s="293"/>
      <c r="L9" s="293"/>
      <c r="M9" s="293"/>
      <c r="N9" s="55" t="s">
        <v>105</v>
      </c>
      <c r="O9" s="56" t="s">
        <v>103</v>
      </c>
      <c r="P9" s="56">
        <v>140</v>
      </c>
      <c r="Q9" s="62">
        <v>133.69999999999999</v>
      </c>
      <c r="R9" s="58">
        <f t="shared" si="0"/>
        <v>0.95499999999999996</v>
      </c>
      <c r="S9" s="59" t="s">
        <v>104</v>
      </c>
      <c r="T9" s="59" t="s">
        <v>104</v>
      </c>
      <c r="U9" s="59" t="s">
        <v>104</v>
      </c>
      <c r="V9" s="60" t="str">
        <f t="shared" si="1"/>
        <v>Не выполнено.</v>
      </c>
      <c r="W9" s="63" t="s">
        <v>106</v>
      </c>
    </row>
    <row r="10" spans="1:23" ht="84.75" customHeight="1">
      <c r="A10" s="289"/>
      <c r="B10" s="289"/>
      <c r="C10" s="291"/>
      <c r="D10" s="292"/>
      <c r="E10" s="293"/>
      <c r="F10" s="293"/>
      <c r="G10" s="293"/>
      <c r="H10" s="293"/>
      <c r="I10" s="293"/>
      <c r="J10" s="293"/>
      <c r="K10" s="293"/>
      <c r="L10" s="293"/>
      <c r="M10" s="293"/>
      <c r="N10" s="55" t="s">
        <v>107</v>
      </c>
      <c r="O10" s="56" t="s">
        <v>103</v>
      </c>
      <c r="P10" s="56">
        <v>140</v>
      </c>
      <c r="Q10" s="57">
        <v>140</v>
      </c>
      <c r="R10" s="58">
        <f>IF((Q10/P10)&lt;1,Q10/P10,1)</f>
        <v>1</v>
      </c>
      <c r="S10" s="59" t="s">
        <v>104</v>
      </c>
      <c r="T10" s="59" t="s">
        <v>104</v>
      </c>
      <c r="U10" s="59" t="s">
        <v>104</v>
      </c>
      <c r="V10" s="60" t="str">
        <f t="shared" si="1"/>
        <v>Выполнено.</v>
      </c>
      <c r="W10" s="61"/>
    </row>
    <row r="11" spans="1:23" ht="102.75" customHeight="1">
      <c r="A11" s="289"/>
      <c r="B11" s="289"/>
      <c r="C11" s="291"/>
      <c r="D11" s="292"/>
      <c r="E11" s="293"/>
      <c r="F11" s="293"/>
      <c r="G11" s="293"/>
      <c r="H11" s="293"/>
      <c r="I11" s="293"/>
      <c r="J11" s="293"/>
      <c r="K11" s="293"/>
      <c r="L11" s="293"/>
      <c r="M11" s="293"/>
      <c r="N11" s="55" t="s">
        <v>108</v>
      </c>
      <c r="O11" s="56" t="s">
        <v>103</v>
      </c>
      <c r="P11" s="56">
        <v>110</v>
      </c>
      <c r="Q11" s="57">
        <v>1590</v>
      </c>
      <c r="R11" s="58">
        <f t="shared" si="0"/>
        <v>1</v>
      </c>
      <c r="S11" s="59" t="s">
        <v>104</v>
      </c>
      <c r="T11" s="59" t="s">
        <v>104</v>
      </c>
      <c r="U11" s="59" t="s">
        <v>104</v>
      </c>
      <c r="V11" s="60" t="str">
        <f t="shared" si="1"/>
        <v>Выполнено.</v>
      </c>
      <c r="W11" s="61"/>
    </row>
    <row r="12" spans="1:23" ht="132" customHeight="1">
      <c r="A12" s="290"/>
      <c r="B12" s="290"/>
      <c r="C12" s="290"/>
      <c r="D12" s="293"/>
      <c r="E12" s="294"/>
      <c r="F12" s="294"/>
      <c r="G12" s="294"/>
      <c r="H12" s="294"/>
      <c r="I12" s="294"/>
      <c r="J12" s="294"/>
      <c r="K12" s="294"/>
      <c r="L12" s="294"/>
      <c r="M12" s="294"/>
      <c r="N12" s="55" t="s">
        <v>109</v>
      </c>
      <c r="O12" s="56" t="s">
        <v>103</v>
      </c>
      <c r="P12" s="56">
        <v>89.2</v>
      </c>
      <c r="Q12" s="64">
        <v>89.2</v>
      </c>
      <c r="R12" s="58">
        <f t="shared" si="0"/>
        <v>1</v>
      </c>
      <c r="S12" s="59" t="s">
        <v>104</v>
      </c>
      <c r="T12" s="65" t="s">
        <v>104</v>
      </c>
      <c r="U12" s="65" t="s">
        <v>104</v>
      </c>
      <c r="V12" s="60" t="str">
        <f t="shared" si="1"/>
        <v>Выполнено.</v>
      </c>
      <c r="W12" s="61"/>
    </row>
    <row r="13" spans="1:23" ht="15.6">
      <c r="A13" s="66" t="s">
        <v>36</v>
      </c>
      <c r="B13" s="66" t="s">
        <v>110</v>
      </c>
      <c r="C13" s="66"/>
      <c r="D13" s="295" t="s">
        <v>111</v>
      </c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</row>
    <row r="14" spans="1:23" ht="86.25" customHeight="1">
      <c r="A14" s="53" t="s">
        <v>36</v>
      </c>
      <c r="B14" s="53" t="s">
        <v>110</v>
      </c>
      <c r="C14" s="53"/>
      <c r="D14" s="296" t="s">
        <v>112</v>
      </c>
      <c r="E14" s="296"/>
      <c r="F14" s="296"/>
      <c r="G14" s="296"/>
      <c r="H14" s="296"/>
      <c r="I14" s="296"/>
      <c r="J14" s="296"/>
      <c r="K14" s="296"/>
      <c r="L14" s="296"/>
      <c r="M14" s="296"/>
      <c r="N14" s="67" t="s">
        <v>102</v>
      </c>
      <c r="O14" s="68" t="s">
        <v>103</v>
      </c>
      <c r="P14" s="69">
        <v>140</v>
      </c>
      <c r="Q14" s="70">
        <v>178</v>
      </c>
      <c r="R14" s="71">
        <f t="shared" si="0"/>
        <v>1</v>
      </c>
      <c r="S14" s="72"/>
      <c r="T14" s="72" t="s">
        <v>104</v>
      </c>
      <c r="U14" s="72" t="s">
        <v>104</v>
      </c>
      <c r="V14" s="60" t="str">
        <f t="shared" si="1"/>
        <v>Выполнено.</v>
      </c>
      <c r="W14" s="61"/>
    </row>
    <row r="15" spans="1:23" ht="131.25" customHeight="1">
      <c r="A15" s="53" t="s">
        <v>36</v>
      </c>
      <c r="B15" s="53" t="s">
        <v>110</v>
      </c>
      <c r="C15" s="53"/>
      <c r="D15" s="297" t="s">
        <v>113</v>
      </c>
      <c r="E15" s="293"/>
      <c r="F15" s="293"/>
      <c r="G15" s="293"/>
      <c r="H15" s="293"/>
      <c r="I15" s="293"/>
      <c r="J15" s="293"/>
      <c r="K15" s="293"/>
      <c r="L15" s="293"/>
      <c r="M15" s="293"/>
      <c r="N15" s="55" t="s">
        <v>114</v>
      </c>
      <c r="O15" s="56" t="s">
        <v>103</v>
      </c>
      <c r="P15" s="73">
        <v>50</v>
      </c>
      <c r="Q15" s="74">
        <v>61</v>
      </c>
      <c r="R15" s="58">
        <f t="shared" si="0"/>
        <v>1</v>
      </c>
      <c r="S15" s="75"/>
      <c r="T15" s="76" t="s">
        <v>104</v>
      </c>
      <c r="U15" s="76" t="s">
        <v>104</v>
      </c>
      <c r="V15" s="60" t="str">
        <f t="shared" si="1"/>
        <v>Выполнено.</v>
      </c>
      <c r="W15" s="61"/>
    </row>
    <row r="16" spans="1:23" ht="15.6">
      <c r="A16" s="50" t="s">
        <v>36</v>
      </c>
      <c r="B16" s="50" t="s">
        <v>110</v>
      </c>
      <c r="C16" s="50" t="s">
        <v>115</v>
      </c>
      <c r="D16" s="298" t="s">
        <v>116</v>
      </c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</row>
    <row r="17" spans="1:23" ht="124.8">
      <c r="A17" s="78" t="s">
        <v>36</v>
      </c>
      <c r="B17" s="78">
        <v>1</v>
      </c>
      <c r="C17" s="79" t="s">
        <v>38</v>
      </c>
      <c r="D17" s="80" t="s">
        <v>117</v>
      </c>
      <c r="E17" s="80" t="s">
        <v>118</v>
      </c>
      <c r="F17" s="80" t="s">
        <v>119</v>
      </c>
      <c r="G17" s="81">
        <v>148262.43</v>
      </c>
      <c r="H17" s="81">
        <v>148262.43</v>
      </c>
      <c r="I17" s="82"/>
      <c r="J17" s="82"/>
      <c r="K17" s="83">
        <f t="shared" ref="K17:K74" si="2">H17-I17+J17</f>
        <v>148262.43</v>
      </c>
      <c r="L17" s="82"/>
      <c r="M17" s="84">
        <f t="shared" ref="M17:M76" si="3">IF((K17/(G17-L17))&lt;1,(K17/(G17-L17)),1)</f>
        <v>1</v>
      </c>
      <c r="N17" s="80" t="s">
        <v>43</v>
      </c>
      <c r="O17" s="85" t="s">
        <v>41</v>
      </c>
      <c r="P17" s="86">
        <v>400000</v>
      </c>
      <c r="Q17" s="87">
        <v>402405</v>
      </c>
      <c r="R17" s="88" t="s">
        <v>104</v>
      </c>
      <c r="S17" s="88" t="s">
        <v>104</v>
      </c>
      <c r="T17" s="89">
        <f t="shared" ref="T17:T34" si="4">IF((Q17/P17)&lt;1,Q17/P17,1)</f>
        <v>1</v>
      </c>
      <c r="U17" s="90" t="s">
        <v>104</v>
      </c>
      <c r="V17" s="91" t="str">
        <f t="shared" ref="V17:V22" si="5">IF(T17&gt;=1,"Выполнено.",IF(T17&lt;1,"Не выполнено.",""))</f>
        <v>Выполнено.</v>
      </c>
      <c r="W17" s="92"/>
    </row>
    <row r="18" spans="1:23" ht="70.5" customHeight="1">
      <c r="A18" s="299" t="s">
        <v>36</v>
      </c>
      <c r="B18" s="299">
        <v>1</v>
      </c>
      <c r="C18" s="300" t="s">
        <v>120</v>
      </c>
      <c r="D18" s="301" t="s">
        <v>121</v>
      </c>
      <c r="E18" s="302" t="s">
        <v>122</v>
      </c>
      <c r="F18" s="93" t="s">
        <v>119</v>
      </c>
      <c r="G18" s="94">
        <v>0</v>
      </c>
      <c r="H18" s="94">
        <v>0</v>
      </c>
      <c r="I18" s="95"/>
      <c r="J18" s="95"/>
      <c r="K18" s="96">
        <f t="shared" si="2"/>
        <v>0</v>
      </c>
      <c r="L18" s="95"/>
      <c r="M18" s="97" t="e">
        <f t="shared" si="3"/>
        <v>#DIV/0!</v>
      </c>
      <c r="N18" s="302" t="s">
        <v>123</v>
      </c>
      <c r="O18" s="303" t="s">
        <v>80</v>
      </c>
      <c r="P18" s="98">
        <v>5</v>
      </c>
      <c r="Q18" s="99">
        <v>5</v>
      </c>
      <c r="R18" s="304" t="s">
        <v>104</v>
      </c>
      <c r="S18" s="304" t="s">
        <v>104</v>
      </c>
      <c r="T18" s="305" t="s">
        <v>104</v>
      </c>
      <c r="U18" s="306" t="s">
        <v>104</v>
      </c>
      <c r="V18" s="307" t="s">
        <v>124</v>
      </c>
      <c r="W18" s="309"/>
    </row>
    <row r="19" spans="1:23" ht="81.75" customHeight="1">
      <c r="A19" s="299"/>
      <c r="B19" s="299"/>
      <c r="C19" s="300"/>
      <c r="D19" s="301"/>
      <c r="E19" s="302"/>
      <c r="F19" s="103" t="s">
        <v>125</v>
      </c>
      <c r="G19" s="104">
        <v>0</v>
      </c>
      <c r="H19" s="104">
        <v>0</v>
      </c>
      <c r="I19" s="105"/>
      <c r="J19" s="95"/>
      <c r="K19" s="96">
        <f t="shared" si="2"/>
        <v>0</v>
      </c>
      <c r="L19" s="95"/>
      <c r="M19" s="97" t="e">
        <f t="shared" si="3"/>
        <v>#DIV/0!</v>
      </c>
      <c r="N19" s="302"/>
      <c r="O19" s="303"/>
      <c r="P19" s="98">
        <v>0</v>
      </c>
      <c r="Q19" s="98">
        <f>Q18-5</f>
        <v>0</v>
      </c>
      <c r="R19" s="304"/>
      <c r="S19" s="304"/>
      <c r="T19" s="306"/>
      <c r="U19" s="306"/>
      <c r="V19" s="308"/>
      <c r="W19" s="310"/>
    </row>
    <row r="20" spans="1:23" ht="75.75" customHeight="1">
      <c r="A20" s="299" t="s">
        <v>36</v>
      </c>
      <c r="B20" s="299">
        <v>1</v>
      </c>
      <c r="C20" s="300" t="s">
        <v>126</v>
      </c>
      <c r="D20" s="302" t="s">
        <v>127</v>
      </c>
      <c r="E20" s="302" t="s">
        <v>118</v>
      </c>
      <c r="F20" s="93" t="s">
        <v>119</v>
      </c>
      <c r="G20" s="106">
        <v>0</v>
      </c>
      <c r="H20" s="106">
        <v>0</v>
      </c>
      <c r="I20" s="95"/>
      <c r="J20" s="95"/>
      <c r="K20" s="96">
        <f t="shared" si="2"/>
        <v>0</v>
      </c>
      <c r="L20" s="95"/>
      <c r="M20" s="97" t="e">
        <f t="shared" si="3"/>
        <v>#DIV/0!</v>
      </c>
      <c r="N20" s="302" t="s">
        <v>128</v>
      </c>
      <c r="O20" s="303" t="s">
        <v>103</v>
      </c>
      <c r="P20" s="312">
        <v>8.2899999999999991</v>
      </c>
      <c r="Q20" s="313">
        <v>12.8</v>
      </c>
      <c r="R20" s="304" t="s">
        <v>104</v>
      </c>
      <c r="S20" s="304" t="s">
        <v>104</v>
      </c>
      <c r="T20" s="304">
        <f t="shared" si="4"/>
        <v>1</v>
      </c>
      <c r="U20" s="306" t="s">
        <v>104</v>
      </c>
      <c r="V20" s="315" t="str">
        <f t="shared" si="5"/>
        <v>Выполнено.</v>
      </c>
      <c r="W20" s="316"/>
    </row>
    <row r="21" spans="1:23" ht="94.5" customHeight="1">
      <c r="A21" s="299"/>
      <c r="B21" s="299"/>
      <c r="C21" s="311"/>
      <c r="D21" s="302"/>
      <c r="E21" s="302"/>
      <c r="F21" s="103" t="s">
        <v>129</v>
      </c>
      <c r="G21" s="106">
        <v>0</v>
      </c>
      <c r="H21" s="106">
        <v>0</v>
      </c>
      <c r="I21" s="105"/>
      <c r="J21" s="95"/>
      <c r="K21" s="96">
        <f t="shared" si="2"/>
        <v>0</v>
      </c>
      <c r="L21" s="95"/>
      <c r="M21" s="97" t="e">
        <f t="shared" si="3"/>
        <v>#DIV/0!</v>
      </c>
      <c r="N21" s="302"/>
      <c r="O21" s="303"/>
      <c r="P21" s="312"/>
      <c r="Q21" s="314"/>
      <c r="R21" s="304"/>
      <c r="S21" s="304"/>
      <c r="T21" s="304"/>
      <c r="U21" s="306"/>
      <c r="V21" s="315"/>
      <c r="W21" s="316"/>
    </row>
    <row r="22" spans="1:23" ht="105" customHeight="1">
      <c r="A22" s="78" t="s">
        <v>36</v>
      </c>
      <c r="B22" s="78">
        <v>1</v>
      </c>
      <c r="C22" s="79" t="s">
        <v>38</v>
      </c>
      <c r="D22" s="93" t="s">
        <v>130</v>
      </c>
      <c r="E22" s="93" t="s">
        <v>131</v>
      </c>
      <c r="F22" s="93" t="s">
        <v>119</v>
      </c>
      <c r="G22" s="82">
        <v>0</v>
      </c>
      <c r="H22" s="82">
        <v>0</v>
      </c>
      <c r="I22" s="95"/>
      <c r="J22" s="95"/>
      <c r="K22" s="96">
        <f t="shared" si="2"/>
        <v>0</v>
      </c>
      <c r="L22" s="95"/>
      <c r="M22" s="97" t="e">
        <f t="shared" si="3"/>
        <v>#DIV/0!</v>
      </c>
      <c r="N22" s="93" t="s">
        <v>132</v>
      </c>
      <c r="O22" s="98" t="s">
        <v>133</v>
      </c>
      <c r="P22" s="107">
        <v>1100</v>
      </c>
      <c r="Q22" s="64">
        <v>1160.1500000000001</v>
      </c>
      <c r="R22" s="102" t="s">
        <v>104</v>
      </c>
      <c r="S22" s="102" t="s">
        <v>104</v>
      </c>
      <c r="T22" s="108">
        <f t="shared" si="4"/>
        <v>1</v>
      </c>
      <c r="U22" s="102" t="s">
        <v>104</v>
      </c>
      <c r="V22" s="60" t="str">
        <f t="shared" si="5"/>
        <v>Выполнено.</v>
      </c>
      <c r="W22" s="109"/>
    </row>
    <row r="23" spans="1:23" ht="159.75" customHeight="1">
      <c r="A23" s="54" t="s">
        <v>36</v>
      </c>
      <c r="B23" s="54">
        <v>1</v>
      </c>
      <c r="C23" s="110"/>
      <c r="D23" s="292" t="s">
        <v>134</v>
      </c>
      <c r="E23" s="292"/>
      <c r="F23" s="292"/>
      <c r="G23" s="292"/>
      <c r="H23" s="292"/>
      <c r="I23" s="292"/>
      <c r="J23" s="292"/>
      <c r="K23" s="292"/>
      <c r="L23" s="292"/>
      <c r="M23" s="292"/>
      <c r="N23" s="55" t="s">
        <v>135</v>
      </c>
      <c r="O23" s="56" t="s">
        <v>103</v>
      </c>
      <c r="P23" s="56">
        <v>85</v>
      </c>
      <c r="Q23" s="111">
        <v>90</v>
      </c>
      <c r="R23" s="58">
        <f>IF((Q23/P23)&lt;1,Q23/P23,1)</f>
        <v>1</v>
      </c>
      <c r="S23" s="59" t="s">
        <v>104</v>
      </c>
      <c r="T23" s="59" t="s">
        <v>104</v>
      </c>
      <c r="U23" s="59" t="s">
        <v>104</v>
      </c>
      <c r="V23" s="60" t="str">
        <f>IF(R23&gt;=1,"Выполнено.",IF(R23&lt;1,"Не выполнено.",""))</f>
        <v>Выполнено.</v>
      </c>
      <c r="W23" s="109"/>
    </row>
    <row r="24" spans="1:23" ht="15.75" customHeight="1">
      <c r="A24" s="50" t="s">
        <v>36</v>
      </c>
      <c r="B24" s="50" t="s">
        <v>110</v>
      </c>
      <c r="C24" s="112" t="s">
        <v>115</v>
      </c>
      <c r="D24" s="317" t="s">
        <v>136</v>
      </c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</row>
    <row r="25" spans="1:23" ht="48.75" customHeight="1">
      <c r="A25" s="319" t="s">
        <v>36</v>
      </c>
      <c r="B25" s="319" t="s">
        <v>110</v>
      </c>
      <c r="C25" s="321" t="s">
        <v>137</v>
      </c>
      <c r="D25" s="323" t="s">
        <v>138</v>
      </c>
      <c r="E25" s="323" t="s">
        <v>131</v>
      </c>
      <c r="F25" s="93" t="s">
        <v>119</v>
      </c>
      <c r="G25" s="95">
        <v>575.73</v>
      </c>
      <c r="H25" s="95">
        <v>517.55999999999995</v>
      </c>
      <c r="I25" s="95"/>
      <c r="J25" s="95"/>
      <c r="K25" s="96">
        <f t="shared" si="2"/>
        <v>517.55999999999995</v>
      </c>
      <c r="L25" s="95"/>
      <c r="M25" s="97">
        <f t="shared" si="3"/>
        <v>0.8989630555989786</v>
      </c>
      <c r="N25" s="323" t="s">
        <v>139</v>
      </c>
      <c r="O25" s="325" t="s">
        <v>103</v>
      </c>
      <c r="P25" s="325">
        <v>0</v>
      </c>
      <c r="Q25" s="327">
        <v>100</v>
      </c>
      <c r="R25" s="305" t="s">
        <v>104</v>
      </c>
      <c r="S25" s="305" t="s">
        <v>104</v>
      </c>
      <c r="T25" s="305" t="s">
        <v>104</v>
      </c>
      <c r="U25" s="329" t="s">
        <v>104</v>
      </c>
      <c r="V25" s="331" t="s">
        <v>124</v>
      </c>
      <c r="W25" s="333"/>
    </row>
    <row r="26" spans="1:23" ht="90" customHeight="1">
      <c r="A26" s="320"/>
      <c r="B26" s="320"/>
      <c r="C26" s="322"/>
      <c r="D26" s="324"/>
      <c r="E26" s="324"/>
      <c r="F26" s="93" t="s">
        <v>129</v>
      </c>
      <c r="G26" s="115">
        <v>3262.45</v>
      </c>
      <c r="H26" s="95">
        <v>2932.83</v>
      </c>
      <c r="I26" s="95"/>
      <c r="J26" s="95"/>
      <c r="K26" s="96">
        <f t="shared" si="2"/>
        <v>2932.83</v>
      </c>
      <c r="L26" s="95"/>
      <c r="M26" s="97">
        <f t="shared" si="3"/>
        <v>0.89896550138699449</v>
      </c>
      <c r="N26" s="324"/>
      <c r="O26" s="326"/>
      <c r="P26" s="326"/>
      <c r="Q26" s="328"/>
      <c r="R26" s="306"/>
      <c r="S26" s="306"/>
      <c r="T26" s="306"/>
      <c r="U26" s="330"/>
      <c r="V26" s="332"/>
      <c r="W26" s="334"/>
    </row>
    <row r="27" spans="1:23" ht="122.25" customHeight="1">
      <c r="A27" s="78" t="s">
        <v>36</v>
      </c>
      <c r="B27" s="78" t="s">
        <v>110</v>
      </c>
      <c r="C27" s="79" t="s">
        <v>38</v>
      </c>
      <c r="D27" s="93" t="s">
        <v>140</v>
      </c>
      <c r="E27" s="93" t="s">
        <v>131</v>
      </c>
      <c r="F27" s="93" t="s">
        <v>119</v>
      </c>
      <c r="G27" s="95">
        <v>0</v>
      </c>
      <c r="H27" s="95">
        <v>0</v>
      </c>
      <c r="I27" s="95"/>
      <c r="J27" s="95"/>
      <c r="K27" s="96">
        <f t="shared" si="2"/>
        <v>0</v>
      </c>
      <c r="L27" s="95"/>
      <c r="M27" s="97" t="e">
        <f t="shared" si="3"/>
        <v>#DIV/0!</v>
      </c>
      <c r="N27" s="93" t="s">
        <v>141</v>
      </c>
      <c r="O27" s="98" t="s">
        <v>142</v>
      </c>
      <c r="P27" s="117">
        <v>8000</v>
      </c>
      <c r="Q27" s="118">
        <v>7300</v>
      </c>
      <c r="R27" s="102" t="s">
        <v>104</v>
      </c>
      <c r="S27" s="102" t="s">
        <v>104</v>
      </c>
      <c r="T27" s="108">
        <f t="shared" si="4"/>
        <v>0.91249999999999998</v>
      </c>
      <c r="U27" s="102" t="s">
        <v>104</v>
      </c>
      <c r="V27" s="119" t="str">
        <f t="shared" ref="V27:V29" si="6">IF(T27&gt;=1,"Выполнено.",IF(T27&lt;1,"Не выполнено.",""))</f>
        <v>Не выполнено.</v>
      </c>
      <c r="W27" s="120" t="s">
        <v>143</v>
      </c>
    </row>
    <row r="28" spans="1:23" ht="157.5" customHeight="1">
      <c r="A28" s="78" t="s">
        <v>36</v>
      </c>
      <c r="B28" s="78" t="s">
        <v>110</v>
      </c>
      <c r="C28" s="79" t="s">
        <v>38</v>
      </c>
      <c r="D28" s="93" t="s">
        <v>144</v>
      </c>
      <c r="E28" s="93" t="s">
        <v>131</v>
      </c>
      <c r="F28" s="93" t="s">
        <v>119</v>
      </c>
      <c r="G28" s="95">
        <v>0</v>
      </c>
      <c r="H28" s="95">
        <v>0</v>
      </c>
      <c r="I28" s="95"/>
      <c r="J28" s="95"/>
      <c r="K28" s="96">
        <f t="shared" si="2"/>
        <v>0</v>
      </c>
      <c r="L28" s="95"/>
      <c r="M28" s="97" t="e">
        <f t="shared" si="3"/>
        <v>#DIV/0!</v>
      </c>
      <c r="N28" s="93" t="s">
        <v>145</v>
      </c>
      <c r="O28" s="98" t="s">
        <v>80</v>
      </c>
      <c r="P28" s="98">
        <v>20</v>
      </c>
      <c r="Q28" s="64">
        <v>25</v>
      </c>
      <c r="R28" s="102" t="s">
        <v>104</v>
      </c>
      <c r="S28" s="102" t="s">
        <v>104</v>
      </c>
      <c r="T28" s="108">
        <f t="shared" si="4"/>
        <v>1</v>
      </c>
      <c r="U28" s="102" t="s">
        <v>104</v>
      </c>
      <c r="V28" s="60" t="str">
        <f t="shared" si="6"/>
        <v>Выполнено.</v>
      </c>
      <c r="W28" s="109"/>
    </row>
    <row r="29" spans="1:23" ht="99.75" customHeight="1">
      <c r="A29" s="335" t="s">
        <v>36</v>
      </c>
      <c r="B29" s="335" t="s">
        <v>110</v>
      </c>
      <c r="C29" s="337" t="s">
        <v>146</v>
      </c>
      <c r="D29" s="323" t="s">
        <v>147</v>
      </c>
      <c r="E29" s="323" t="s">
        <v>131</v>
      </c>
      <c r="F29" s="93" t="s">
        <v>119</v>
      </c>
      <c r="G29" s="95">
        <v>0</v>
      </c>
      <c r="H29" s="95">
        <v>0</v>
      </c>
      <c r="I29" s="95"/>
      <c r="J29" s="95"/>
      <c r="K29" s="96">
        <f t="shared" si="2"/>
        <v>0</v>
      </c>
      <c r="L29" s="95"/>
      <c r="M29" s="97" t="e">
        <f t="shared" si="3"/>
        <v>#DIV/0!</v>
      </c>
      <c r="N29" s="325" t="s">
        <v>148</v>
      </c>
      <c r="O29" s="325" t="s">
        <v>149</v>
      </c>
      <c r="P29" s="325">
        <v>12</v>
      </c>
      <c r="Q29" s="339">
        <v>12</v>
      </c>
      <c r="R29" s="305" t="s">
        <v>104</v>
      </c>
      <c r="S29" s="305" t="s">
        <v>104</v>
      </c>
      <c r="T29" s="342">
        <f t="shared" si="4"/>
        <v>1</v>
      </c>
      <c r="U29" s="305" t="s">
        <v>104</v>
      </c>
      <c r="V29" s="344" t="str">
        <f t="shared" si="6"/>
        <v>Выполнено.</v>
      </c>
      <c r="W29" s="346"/>
    </row>
    <row r="30" spans="1:23" ht="78.75" customHeight="1">
      <c r="A30" s="336"/>
      <c r="B30" s="336"/>
      <c r="C30" s="338"/>
      <c r="D30" s="324"/>
      <c r="E30" s="324"/>
      <c r="F30" s="93" t="s">
        <v>129</v>
      </c>
      <c r="G30" s="95">
        <v>0</v>
      </c>
      <c r="H30" s="95">
        <v>0</v>
      </c>
      <c r="I30" s="95"/>
      <c r="J30" s="95"/>
      <c r="K30" s="96">
        <f t="shared" si="2"/>
        <v>0</v>
      </c>
      <c r="L30" s="95"/>
      <c r="M30" s="97" t="e">
        <f t="shared" si="3"/>
        <v>#DIV/0!</v>
      </c>
      <c r="N30" s="326"/>
      <c r="O30" s="326"/>
      <c r="P30" s="326"/>
      <c r="Q30" s="340"/>
      <c r="R30" s="341"/>
      <c r="S30" s="341"/>
      <c r="T30" s="343"/>
      <c r="U30" s="341"/>
      <c r="V30" s="345"/>
      <c r="W30" s="347"/>
    </row>
    <row r="31" spans="1:23" ht="113.25" customHeight="1">
      <c r="A31" s="54" t="s">
        <v>36</v>
      </c>
      <c r="B31" s="54" t="s">
        <v>110</v>
      </c>
      <c r="C31" s="110" t="s">
        <v>115</v>
      </c>
      <c r="D31" s="292" t="s">
        <v>150</v>
      </c>
      <c r="E31" s="292"/>
      <c r="F31" s="292"/>
      <c r="G31" s="292"/>
      <c r="H31" s="292"/>
      <c r="I31" s="292"/>
      <c r="J31" s="292"/>
      <c r="K31" s="292"/>
      <c r="L31" s="292"/>
      <c r="M31" s="292"/>
      <c r="N31" s="55" t="s">
        <v>151</v>
      </c>
      <c r="O31" s="56" t="s">
        <v>41</v>
      </c>
      <c r="P31" s="56">
        <v>21</v>
      </c>
      <c r="Q31" s="111">
        <v>52</v>
      </c>
      <c r="R31" s="58">
        <f>IF((Q31/P31)&lt;1,Q31/P31,1)</f>
        <v>1</v>
      </c>
      <c r="S31" s="59" t="s">
        <v>104</v>
      </c>
      <c r="T31" s="59" t="s">
        <v>104</v>
      </c>
      <c r="U31" s="59" t="s">
        <v>104</v>
      </c>
      <c r="V31" s="60" t="str">
        <f>IF(R31&gt;=1,"Выполнено.",IF(R31&lt;1,"Не выполнено.",""))</f>
        <v>Выполнено.</v>
      </c>
      <c r="W31" s="109"/>
    </row>
    <row r="32" spans="1:23" ht="15.75" customHeight="1">
      <c r="A32" s="50" t="s">
        <v>36</v>
      </c>
      <c r="B32" s="50" t="s">
        <v>110</v>
      </c>
      <c r="C32" s="112" t="s">
        <v>152</v>
      </c>
      <c r="D32" s="348" t="s">
        <v>153</v>
      </c>
      <c r="E32" s="349"/>
      <c r="F32" s="349"/>
      <c r="G32" s="349"/>
      <c r="H32" s="349"/>
      <c r="I32" s="349"/>
      <c r="J32" s="349"/>
      <c r="K32" s="349"/>
      <c r="L32" s="349"/>
      <c r="M32" s="349"/>
      <c r="N32" s="349"/>
      <c r="O32" s="349"/>
      <c r="P32" s="349"/>
      <c r="Q32" s="349"/>
      <c r="R32" s="349"/>
      <c r="S32" s="349"/>
      <c r="T32" s="349"/>
      <c r="U32" s="349"/>
      <c r="V32" s="349"/>
      <c r="W32" s="349"/>
    </row>
    <row r="33" spans="1:23" ht="62.4">
      <c r="A33" s="78" t="s">
        <v>36</v>
      </c>
      <c r="B33" s="78" t="s">
        <v>110</v>
      </c>
      <c r="C33" s="79" t="s">
        <v>38</v>
      </c>
      <c r="D33" s="93" t="s">
        <v>154</v>
      </c>
      <c r="E33" s="93" t="s">
        <v>131</v>
      </c>
      <c r="F33" s="93" t="s">
        <v>119</v>
      </c>
      <c r="G33" s="95">
        <v>0</v>
      </c>
      <c r="H33" s="95">
        <v>0</v>
      </c>
      <c r="I33" s="95"/>
      <c r="J33" s="95"/>
      <c r="K33" s="96">
        <f t="shared" si="2"/>
        <v>0</v>
      </c>
      <c r="L33" s="95"/>
      <c r="M33" s="97" t="e">
        <f t="shared" si="3"/>
        <v>#DIV/0!</v>
      </c>
      <c r="N33" s="93" t="s">
        <v>155</v>
      </c>
      <c r="O33" s="98" t="s">
        <v>80</v>
      </c>
      <c r="P33" s="117">
        <v>2300000</v>
      </c>
      <c r="Q33" s="118">
        <v>2274071</v>
      </c>
      <c r="R33" s="102" t="s">
        <v>104</v>
      </c>
      <c r="S33" s="102" t="s">
        <v>104</v>
      </c>
      <c r="T33" s="108">
        <f t="shared" si="4"/>
        <v>0.98872652173913045</v>
      </c>
      <c r="U33" s="102" t="s">
        <v>104</v>
      </c>
      <c r="V33" s="60" t="str">
        <f t="shared" ref="V33:V34" si="7">IF(T33&gt;=1,"Выполнено.",IF(T33&lt;1,"Не выполнено.",""))</f>
        <v>Не выполнено.</v>
      </c>
      <c r="W33" s="126" t="s">
        <v>156</v>
      </c>
    </row>
    <row r="34" spans="1:23" ht="82.5" customHeight="1">
      <c r="A34" s="299" t="s">
        <v>36</v>
      </c>
      <c r="B34" s="299" t="s">
        <v>110</v>
      </c>
      <c r="C34" s="350" t="s">
        <v>157</v>
      </c>
      <c r="D34" s="302" t="s">
        <v>158</v>
      </c>
      <c r="E34" s="302" t="s">
        <v>131</v>
      </c>
      <c r="F34" s="93" t="s">
        <v>119</v>
      </c>
      <c r="G34" s="95">
        <f>2368.2+10.7</f>
        <v>2378.8999999999996</v>
      </c>
      <c r="H34" s="95">
        <f>2368.2+10.6</f>
        <v>2378.7999999999997</v>
      </c>
      <c r="I34" s="95"/>
      <c r="J34" s="95"/>
      <c r="K34" s="96">
        <f t="shared" si="2"/>
        <v>2378.7999999999997</v>
      </c>
      <c r="L34" s="95"/>
      <c r="M34" s="97">
        <f t="shared" si="3"/>
        <v>0.99995796376476531</v>
      </c>
      <c r="N34" s="302" t="s">
        <v>159</v>
      </c>
      <c r="O34" s="303" t="s">
        <v>160</v>
      </c>
      <c r="P34" s="312">
        <v>60</v>
      </c>
      <c r="Q34" s="351">
        <v>21.3</v>
      </c>
      <c r="R34" s="306" t="s">
        <v>104</v>
      </c>
      <c r="S34" s="306" t="s">
        <v>104</v>
      </c>
      <c r="T34" s="304">
        <f t="shared" si="4"/>
        <v>0.35500000000000004</v>
      </c>
      <c r="U34" s="306" t="s">
        <v>104</v>
      </c>
      <c r="V34" s="315" t="str">
        <f t="shared" si="7"/>
        <v>Не выполнено.</v>
      </c>
      <c r="W34" s="352" t="s">
        <v>156</v>
      </c>
    </row>
    <row r="35" spans="1:23" ht="34.5" customHeight="1">
      <c r="A35" s="299"/>
      <c r="B35" s="299"/>
      <c r="C35" s="350"/>
      <c r="D35" s="302"/>
      <c r="E35" s="302"/>
      <c r="F35" s="93" t="s">
        <v>129</v>
      </c>
      <c r="G35" s="127">
        <v>1049.43</v>
      </c>
      <c r="H35" s="127">
        <v>1049.434</v>
      </c>
      <c r="I35" s="127"/>
      <c r="J35" s="127"/>
      <c r="K35" s="128">
        <f t="shared" si="2"/>
        <v>1049.434</v>
      </c>
      <c r="L35" s="95"/>
      <c r="M35" s="97">
        <f t="shared" si="3"/>
        <v>1</v>
      </c>
      <c r="N35" s="302"/>
      <c r="O35" s="303"/>
      <c r="P35" s="312"/>
      <c r="Q35" s="351"/>
      <c r="R35" s="306"/>
      <c r="S35" s="306"/>
      <c r="T35" s="304"/>
      <c r="U35" s="306"/>
      <c r="V35" s="315"/>
      <c r="W35" s="353"/>
    </row>
    <row r="36" spans="1:23" ht="90" customHeight="1">
      <c r="A36" s="299"/>
      <c r="B36" s="299"/>
      <c r="C36" s="350"/>
      <c r="D36" s="302"/>
      <c r="E36" s="302"/>
      <c r="F36" s="93" t="s">
        <v>125</v>
      </c>
      <c r="G36" s="95"/>
      <c r="H36" s="95">
        <v>0</v>
      </c>
      <c r="I36" s="95"/>
      <c r="J36" s="95"/>
      <c r="K36" s="96">
        <f t="shared" si="2"/>
        <v>0</v>
      </c>
      <c r="L36" s="95"/>
      <c r="M36" s="97" t="e">
        <f t="shared" si="3"/>
        <v>#DIV/0!</v>
      </c>
      <c r="N36" s="302"/>
      <c r="O36" s="303"/>
      <c r="P36" s="312"/>
      <c r="Q36" s="351"/>
      <c r="R36" s="306"/>
      <c r="S36" s="306"/>
      <c r="T36" s="304"/>
      <c r="U36" s="306"/>
      <c r="V36" s="315"/>
      <c r="W36" s="354"/>
    </row>
    <row r="37" spans="1:23" ht="15.6">
      <c r="A37" s="355" t="s">
        <v>161</v>
      </c>
      <c r="B37" s="356"/>
      <c r="C37" s="356"/>
      <c r="D37" s="356"/>
      <c r="E37" s="356"/>
      <c r="F37" s="356"/>
      <c r="G37" s="298"/>
      <c r="H37" s="298"/>
      <c r="I37" s="298"/>
      <c r="J37" s="298"/>
      <c r="K37" s="298"/>
      <c r="L37" s="298"/>
      <c r="M37" s="298"/>
      <c r="N37" s="130"/>
      <c r="O37" s="77"/>
      <c r="P37" s="77"/>
      <c r="Q37" s="77"/>
      <c r="R37" s="131"/>
      <c r="S37" s="131"/>
      <c r="T37" s="131"/>
      <c r="U37" s="131"/>
      <c r="V37" s="298"/>
      <c r="W37" s="298"/>
    </row>
    <row r="38" spans="1:23" ht="21" customHeight="1">
      <c r="A38" s="357" t="s">
        <v>162</v>
      </c>
      <c r="B38" s="356"/>
      <c r="C38" s="356"/>
      <c r="D38" s="356"/>
      <c r="E38" s="356"/>
      <c r="F38" s="356"/>
      <c r="G38" s="133">
        <f>G39+G45</f>
        <v>155528.94</v>
      </c>
      <c r="H38" s="133">
        <f>H39+H45</f>
        <v>155141.05399999997</v>
      </c>
      <c r="I38" s="133">
        <f>I39+I45</f>
        <v>0</v>
      </c>
      <c r="J38" s="133">
        <f>J39+J45</f>
        <v>0</v>
      </c>
      <c r="K38" s="133">
        <f t="shared" si="2"/>
        <v>155141.05399999997</v>
      </c>
      <c r="L38" s="133">
        <f>L39+L45</f>
        <v>0</v>
      </c>
      <c r="M38" s="134">
        <f t="shared" si="3"/>
        <v>0.99750602042295133</v>
      </c>
      <c r="N38" s="292" t="s">
        <v>163</v>
      </c>
      <c r="O38" s="293"/>
      <c r="P38" s="293"/>
      <c r="Q38" s="293"/>
      <c r="R38" s="358">
        <f>SUM(R14:R15,R23,R31)</f>
        <v>4</v>
      </c>
      <c r="S38" s="359"/>
      <c r="T38" s="358" t="s">
        <v>104</v>
      </c>
      <c r="U38" s="359"/>
      <c r="V38" s="360" t="s">
        <v>104</v>
      </c>
      <c r="W38" s="360"/>
    </row>
    <row r="39" spans="1:23" ht="36" customHeight="1">
      <c r="A39" s="357" t="s">
        <v>164</v>
      </c>
      <c r="B39" s="356"/>
      <c r="C39" s="356"/>
      <c r="D39" s="356"/>
      <c r="E39" s="356"/>
      <c r="F39" s="356"/>
      <c r="G39" s="135">
        <f>SUM(G41:G44)</f>
        <v>155528.94</v>
      </c>
      <c r="H39" s="135">
        <f>SUM(H41:H44)</f>
        <v>155141.05399999997</v>
      </c>
      <c r="I39" s="135">
        <f>SUM(I41:I44)</f>
        <v>0</v>
      </c>
      <c r="J39" s="135">
        <f>SUM(J41:J44)</f>
        <v>0</v>
      </c>
      <c r="K39" s="135">
        <f t="shared" si="2"/>
        <v>155141.05399999997</v>
      </c>
      <c r="L39" s="135">
        <f>SUM(L41:L44)</f>
        <v>0</v>
      </c>
      <c r="M39" s="131" t="s">
        <v>104</v>
      </c>
      <c r="N39" s="292" t="s">
        <v>165</v>
      </c>
      <c r="O39" s="292"/>
      <c r="P39" s="292"/>
      <c r="Q39" s="292"/>
      <c r="R39" s="361">
        <v>4</v>
      </c>
      <c r="S39" s="361"/>
      <c r="T39" s="358" t="s">
        <v>104</v>
      </c>
      <c r="U39" s="358"/>
      <c r="V39" s="360" t="s">
        <v>104</v>
      </c>
      <c r="W39" s="360"/>
    </row>
    <row r="40" spans="1:23" ht="25.5" customHeight="1">
      <c r="A40" s="357" t="s">
        <v>166</v>
      </c>
      <c r="B40" s="356"/>
      <c r="C40" s="356"/>
      <c r="D40" s="356"/>
      <c r="E40" s="356"/>
      <c r="F40" s="356"/>
      <c r="G40" s="135"/>
      <c r="H40" s="135"/>
      <c r="I40" s="135"/>
      <c r="J40" s="135"/>
      <c r="K40" s="135"/>
      <c r="L40" s="136"/>
      <c r="M40" s="131" t="s">
        <v>104</v>
      </c>
      <c r="N40" s="362" t="s">
        <v>167</v>
      </c>
      <c r="O40" s="362"/>
      <c r="P40" s="362"/>
      <c r="Q40" s="362"/>
      <c r="R40" s="363">
        <f>R38/R39</f>
        <v>1</v>
      </c>
      <c r="S40" s="363"/>
      <c r="T40" s="358" t="s">
        <v>104</v>
      </c>
      <c r="U40" s="358"/>
      <c r="V40" s="360" t="s">
        <v>104</v>
      </c>
      <c r="W40" s="360"/>
    </row>
    <row r="41" spans="1:23" ht="36" customHeight="1">
      <c r="A41" s="357" t="s">
        <v>168</v>
      </c>
      <c r="B41" s="356"/>
      <c r="C41" s="356"/>
      <c r="D41" s="356"/>
      <c r="E41" s="356"/>
      <c r="F41" s="356"/>
      <c r="G41" s="135">
        <f t="shared" ref="G41:L41" si="8">SUM(G17:G18,G20,G22,G25,G27:G29,G33:G34)</f>
        <v>151217.06</v>
      </c>
      <c r="H41" s="135">
        <f t="shared" si="8"/>
        <v>151158.78999999998</v>
      </c>
      <c r="I41" s="135">
        <f t="shared" si="8"/>
        <v>0</v>
      </c>
      <c r="J41" s="135">
        <f t="shared" si="8"/>
        <v>0</v>
      </c>
      <c r="K41" s="135">
        <f t="shared" si="8"/>
        <v>151158.78999999998</v>
      </c>
      <c r="L41" s="135">
        <f t="shared" si="8"/>
        <v>0</v>
      </c>
      <c r="M41" s="131" t="s">
        <v>104</v>
      </c>
      <c r="N41" s="362"/>
      <c r="O41" s="362"/>
      <c r="P41" s="362"/>
      <c r="Q41" s="362"/>
      <c r="R41" s="363"/>
      <c r="S41" s="363"/>
      <c r="T41" s="358"/>
      <c r="U41" s="358"/>
      <c r="V41" s="360"/>
      <c r="W41" s="360"/>
    </row>
    <row r="42" spans="1:23" ht="25.5" customHeight="1">
      <c r="A42" s="357" t="s">
        <v>169</v>
      </c>
      <c r="B42" s="356"/>
      <c r="C42" s="356"/>
      <c r="D42" s="356"/>
      <c r="E42" s="356"/>
      <c r="F42" s="356"/>
      <c r="G42" s="135">
        <f>SUM(G19,G36)</f>
        <v>0</v>
      </c>
      <c r="H42" s="135">
        <f>SUM(H19,H36)</f>
        <v>0</v>
      </c>
      <c r="I42" s="135">
        <f>SUM(I19,I36)</f>
        <v>0</v>
      </c>
      <c r="J42" s="135">
        <f>SUM(J19,J36)</f>
        <v>0</v>
      </c>
      <c r="K42" s="135">
        <f t="shared" si="2"/>
        <v>0</v>
      </c>
      <c r="L42" s="135">
        <f>SUM(L19,L36)</f>
        <v>0</v>
      </c>
      <c r="M42" s="131" t="s">
        <v>104</v>
      </c>
      <c r="N42" s="362"/>
      <c r="O42" s="362"/>
      <c r="P42" s="362"/>
      <c r="Q42" s="362"/>
      <c r="R42" s="363"/>
      <c r="S42" s="363"/>
      <c r="T42" s="358"/>
      <c r="U42" s="358"/>
      <c r="V42" s="360"/>
      <c r="W42" s="360"/>
    </row>
    <row r="43" spans="1:23" ht="30.75" customHeight="1">
      <c r="A43" s="357" t="s">
        <v>170</v>
      </c>
      <c r="B43" s="356"/>
      <c r="C43" s="356"/>
      <c r="D43" s="356"/>
      <c r="E43" s="356"/>
      <c r="F43" s="356"/>
      <c r="G43" s="135">
        <f t="shared" ref="G43:L43" si="9">SUM(G21,G26,G30,G35)</f>
        <v>4311.88</v>
      </c>
      <c r="H43" s="135">
        <f t="shared" si="9"/>
        <v>3982.2640000000001</v>
      </c>
      <c r="I43" s="135">
        <f t="shared" si="9"/>
        <v>0</v>
      </c>
      <c r="J43" s="135">
        <f t="shared" si="9"/>
        <v>0</v>
      </c>
      <c r="K43" s="135">
        <f t="shared" si="9"/>
        <v>3982.2640000000001</v>
      </c>
      <c r="L43" s="135">
        <f t="shared" si="9"/>
        <v>0</v>
      </c>
      <c r="M43" s="131" t="s">
        <v>104</v>
      </c>
      <c r="N43" s="302" t="s">
        <v>171</v>
      </c>
      <c r="O43" s="302"/>
      <c r="P43" s="302"/>
      <c r="Q43" s="302"/>
      <c r="R43" s="304" t="s">
        <v>104</v>
      </c>
      <c r="S43" s="304"/>
      <c r="T43" s="304">
        <f>SUM(T17:T19,T20:T22,T27:T29,T33:T36)</f>
        <v>7.2562265217391309</v>
      </c>
      <c r="U43" s="304"/>
      <c r="V43" s="364" t="s">
        <v>104</v>
      </c>
      <c r="W43" s="364"/>
    </row>
    <row r="44" spans="1:23" ht="40.5" customHeight="1">
      <c r="A44" s="357" t="s">
        <v>172</v>
      </c>
      <c r="B44" s="356"/>
      <c r="C44" s="356"/>
      <c r="D44" s="356"/>
      <c r="E44" s="356"/>
      <c r="F44" s="356"/>
      <c r="G44" s="137">
        <v>0</v>
      </c>
      <c r="H44" s="137">
        <v>0</v>
      </c>
      <c r="I44" s="137">
        <v>0</v>
      </c>
      <c r="J44" s="137">
        <v>0</v>
      </c>
      <c r="K44" s="137">
        <f t="shared" si="2"/>
        <v>0</v>
      </c>
      <c r="L44" s="137">
        <v>0</v>
      </c>
      <c r="M44" s="131" t="s">
        <v>104</v>
      </c>
      <c r="N44" s="302" t="s">
        <v>173</v>
      </c>
      <c r="O44" s="302"/>
      <c r="P44" s="302"/>
      <c r="Q44" s="302"/>
      <c r="R44" s="304" t="s">
        <v>104</v>
      </c>
      <c r="S44" s="304"/>
      <c r="T44" s="365">
        <v>8</v>
      </c>
      <c r="U44" s="365"/>
      <c r="V44" s="364" t="s">
        <v>104</v>
      </c>
      <c r="W44" s="364"/>
    </row>
    <row r="45" spans="1:23" ht="42.75" customHeight="1">
      <c r="A45" s="357" t="s">
        <v>174</v>
      </c>
      <c r="B45" s="356"/>
      <c r="C45" s="356"/>
      <c r="D45" s="356"/>
      <c r="E45" s="356"/>
      <c r="F45" s="356"/>
      <c r="G45" s="137">
        <v>0</v>
      </c>
      <c r="H45" s="137">
        <v>0</v>
      </c>
      <c r="I45" s="137">
        <v>0</v>
      </c>
      <c r="J45" s="137">
        <v>0</v>
      </c>
      <c r="K45" s="135">
        <f t="shared" si="2"/>
        <v>0</v>
      </c>
      <c r="L45" s="135">
        <v>0</v>
      </c>
      <c r="M45" s="131" t="s">
        <v>104</v>
      </c>
      <c r="N45" s="366" t="s">
        <v>175</v>
      </c>
      <c r="O45" s="366"/>
      <c r="P45" s="366"/>
      <c r="Q45" s="366"/>
      <c r="R45" s="367" t="s">
        <v>104</v>
      </c>
      <c r="S45" s="367"/>
      <c r="T45" s="367">
        <f>T43/T44</f>
        <v>0.90702831521739136</v>
      </c>
      <c r="U45" s="367"/>
      <c r="V45" s="364" t="s">
        <v>104</v>
      </c>
      <c r="W45" s="364"/>
    </row>
    <row r="46" spans="1:23" ht="38.25" customHeight="1">
      <c r="A46" s="357"/>
      <c r="B46" s="356"/>
      <c r="C46" s="356"/>
      <c r="D46" s="356"/>
      <c r="E46" s="356"/>
      <c r="F46" s="356"/>
      <c r="G46" s="137"/>
      <c r="H46" s="137"/>
      <c r="I46" s="137"/>
      <c r="J46" s="137"/>
      <c r="K46" s="77"/>
      <c r="L46" s="77"/>
      <c r="M46" s="131"/>
      <c r="N46" s="368" t="s">
        <v>176</v>
      </c>
      <c r="O46" s="369"/>
      <c r="P46" s="369"/>
      <c r="Q46" s="369"/>
      <c r="R46" s="370">
        <f>0.5*R40+0.3*T45+0.2*M38</f>
        <v>0.97160969864980773</v>
      </c>
      <c r="S46" s="371"/>
      <c r="T46" s="371"/>
      <c r="U46" s="371"/>
      <c r="V46" s="372" t="s">
        <v>104</v>
      </c>
      <c r="W46" s="372"/>
    </row>
    <row r="47" spans="1:23" ht="21" customHeight="1">
      <c r="A47" s="357"/>
      <c r="B47" s="357"/>
      <c r="C47" s="357"/>
      <c r="D47" s="357"/>
      <c r="E47" s="357"/>
      <c r="F47" s="357"/>
      <c r="G47" s="137"/>
      <c r="H47" s="137"/>
      <c r="I47" s="137"/>
      <c r="J47" s="137"/>
      <c r="K47" s="137"/>
      <c r="L47" s="137"/>
      <c r="M47" s="51"/>
      <c r="N47" s="368" t="s">
        <v>177</v>
      </c>
      <c r="O47" s="368"/>
      <c r="P47" s="368"/>
      <c r="Q47" s="368"/>
      <c r="R47" s="373" t="str">
        <f>IF(R46&gt;=0.95,"Высокая эффективность",IF(AND(R46&lt;0.95,R46&gt;=0.8),"Средняя эффективность",IF(AND(R46&lt;0.8,R46&gt;=0.7),"Эффективность удовлетворительная",IF(R46&lt;0.7,"Эффективность неудовлетворительная",""))))</f>
        <v>Высокая эффективность</v>
      </c>
      <c r="S47" s="373"/>
      <c r="T47" s="373"/>
      <c r="U47" s="373"/>
      <c r="V47" s="372" t="s">
        <v>104</v>
      </c>
      <c r="W47" s="372"/>
    </row>
    <row r="48" spans="1:23" ht="24" customHeight="1">
      <c r="A48" s="66" t="s">
        <v>36</v>
      </c>
      <c r="B48" s="66" t="s">
        <v>178</v>
      </c>
      <c r="C48" s="66"/>
      <c r="D48" s="295" t="s">
        <v>179</v>
      </c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</row>
    <row r="49" spans="1:23" ht="108.75" customHeight="1">
      <c r="A49" s="53" t="s">
        <v>36</v>
      </c>
      <c r="B49" s="53" t="s">
        <v>178</v>
      </c>
      <c r="C49" s="138" t="s">
        <v>180</v>
      </c>
      <c r="D49" s="296" t="s">
        <v>181</v>
      </c>
      <c r="E49" s="296"/>
      <c r="F49" s="296"/>
      <c r="G49" s="296"/>
      <c r="H49" s="296"/>
      <c r="I49" s="296"/>
      <c r="J49" s="296"/>
      <c r="K49" s="296"/>
      <c r="L49" s="296"/>
      <c r="M49" s="296"/>
      <c r="N49" s="67" t="s">
        <v>105</v>
      </c>
      <c r="O49" s="68" t="s">
        <v>103</v>
      </c>
      <c r="P49" s="69">
        <v>140</v>
      </c>
      <c r="Q49" s="139">
        <v>133.69999999999999</v>
      </c>
      <c r="R49" s="71">
        <f t="shared" ref="R49:R69" si="10">IF((Q49/P49)&lt;1,Q49/P49,1)</f>
        <v>0.95499999999999996</v>
      </c>
      <c r="S49" s="72" t="s">
        <v>104</v>
      </c>
      <c r="T49" s="72" t="s">
        <v>104</v>
      </c>
      <c r="U49" s="72" t="s">
        <v>104</v>
      </c>
      <c r="V49" s="60" t="str">
        <f t="shared" ref="V49:V51" si="11">IF(R49&gt;=1,"Выполнено.",IF(R49&lt;1,"Не выполнено.",""))</f>
        <v>Не выполнено.</v>
      </c>
      <c r="W49" s="140" t="s">
        <v>106</v>
      </c>
    </row>
    <row r="50" spans="1:23" ht="44.25" customHeight="1">
      <c r="A50" s="289" t="s">
        <v>36</v>
      </c>
      <c r="B50" s="289" t="s">
        <v>178</v>
      </c>
      <c r="C50" s="374" t="s">
        <v>180</v>
      </c>
      <c r="D50" s="297" t="s">
        <v>182</v>
      </c>
      <c r="E50" s="297"/>
      <c r="F50" s="297"/>
      <c r="G50" s="297"/>
      <c r="H50" s="297"/>
      <c r="I50" s="297"/>
      <c r="J50" s="297"/>
      <c r="K50" s="297"/>
      <c r="L50" s="297"/>
      <c r="M50" s="297"/>
      <c r="N50" s="55" t="s">
        <v>183</v>
      </c>
      <c r="O50" s="56" t="s">
        <v>80</v>
      </c>
      <c r="P50" s="141">
        <v>64462</v>
      </c>
      <c r="Q50" s="142">
        <v>46474</v>
      </c>
      <c r="R50" s="58">
        <f t="shared" si="10"/>
        <v>0.72095187862616739</v>
      </c>
      <c r="S50" s="76" t="s">
        <v>104</v>
      </c>
      <c r="T50" s="76" t="s">
        <v>104</v>
      </c>
      <c r="U50" s="76" t="s">
        <v>104</v>
      </c>
      <c r="V50" s="60" t="str">
        <f t="shared" si="11"/>
        <v>Не выполнено.</v>
      </c>
      <c r="W50" s="140" t="s">
        <v>184</v>
      </c>
    </row>
    <row r="51" spans="1:23" ht="55.2">
      <c r="A51" s="289"/>
      <c r="B51" s="289"/>
      <c r="C51" s="374"/>
      <c r="D51" s="297"/>
      <c r="E51" s="297"/>
      <c r="F51" s="297"/>
      <c r="G51" s="297"/>
      <c r="H51" s="297"/>
      <c r="I51" s="297"/>
      <c r="J51" s="297"/>
      <c r="K51" s="297"/>
      <c r="L51" s="297"/>
      <c r="M51" s="297"/>
      <c r="N51" s="55" t="s">
        <v>185</v>
      </c>
      <c r="O51" s="56" t="s">
        <v>80</v>
      </c>
      <c r="P51" s="141">
        <v>158036</v>
      </c>
      <c r="Q51" s="142">
        <v>122059</v>
      </c>
      <c r="R51" s="58">
        <f t="shared" si="10"/>
        <v>0.77234933812549045</v>
      </c>
      <c r="S51" s="76" t="s">
        <v>104</v>
      </c>
      <c r="T51" s="76" t="s">
        <v>104</v>
      </c>
      <c r="U51" s="76" t="s">
        <v>104</v>
      </c>
      <c r="V51" s="60" t="str">
        <f t="shared" si="11"/>
        <v>Не выполнено.</v>
      </c>
      <c r="W51" s="143" t="s">
        <v>186</v>
      </c>
    </row>
    <row r="52" spans="1:23" ht="18" customHeight="1">
      <c r="A52" s="50" t="s">
        <v>36</v>
      </c>
      <c r="B52" s="50">
        <v>2</v>
      </c>
      <c r="C52" s="112" t="s">
        <v>180</v>
      </c>
      <c r="D52" s="375" t="s">
        <v>187</v>
      </c>
      <c r="E52" s="376"/>
      <c r="F52" s="376"/>
      <c r="G52" s="376"/>
      <c r="H52" s="376"/>
      <c r="I52" s="376"/>
      <c r="J52" s="376"/>
      <c r="K52" s="376"/>
      <c r="L52" s="376"/>
      <c r="M52" s="376"/>
      <c r="N52" s="376"/>
      <c r="O52" s="376"/>
      <c r="P52" s="376"/>
      <c r="Q52" s="376"/>
      <c r="R52" s="376"/>
      <c r="S52" s="376"/>
      <c r="T52" s="376"/>
      <c r="U52" s="376"/>
      <c r="V52" s="376"/>
      <c r="W52" s="376"/>
    </row>
    <row r="53" spans="1:23" ht="72" customHeight="1">
      <c r="A53" s="78" t="s">
        <v>36</v>
      </c>
      <c r="B53" s="78">
        <v>2</v>
      </c>
      <c r="C53" s="79" t="s">
        <v>188</v>
      </c>
      <c r="D53" s="93" t="s">
        <v>189</v>
      </c>
      <c r="E53" s="93" t="s">
        <v>190</v>
      </c>
      <c r="F53" s="93" t="s">
        <v>119</v>
      </c>
      <c r="G53" s="144">
        <v>888.3</v>
      </c>
      <c r="H53" s="145">
        <v>514.46</v>
      </c>
      <c r="I53" s="145"/>
      <c r="J53" s="145"/>
      <c r="K53" s="96">
        <f t="shared" si="2"/>
        <v>514.46</v>
      </c>
      <c r="L53" s="95"/>
      <c r="M53" s="97">
        <f t="shared" si="3"/>
        <v>0.57915118766182605</v>
      </c>
      <c r="N53" s="93" t="s">
        <v>189</v>
      </c>
      <c r="O53" s="98" t="s">
        <v>103</v>
      </c>
      <c r="P53" s="98">
        <v>100</v>
      </c>
      <c r="Q53" s="146">
        <v>100</v>
      </c>
      <c r="R53" s="100" t="s">
        <v>104</v>
      </c>
      <c r="S53" s="100" t="s">
        <v>104</v>
      </c>
      <c r="T53" s="108">
        <f t="shared" ref="T53:T73" si="12">IF((Q53/P53)&lt;1,Q53/P53,1)</f>
        <v>1</v>
      </c>
      <c r="U53" s="102" t="s">
        <v>104</v>
      </c>
      <c r="V53" s="60" t="str">
        <f t="shared" ref="V53:V57" si="13">IF(T53&gt;=1,"Выполнено.",IF(T53&lt;1,"Не выполнено.",""))</f>
        <v>Выполнено.</v>
      </c>
      <c r="W53" s="147"/>
    </row>
    <row r="54" spans="1:23" ht="73.5" customHeight="1">
      <c r="A54" s="78" t="s">
        <v>36</v>
      </c>
      <c r="B54" s="78">
        <v>2</v>
      </c>
      <c r="C54" s="79" t="s">
        <v>191</v>
      </c>
      <c r="D54" s="93" t="s">
        <v>192</v>
      </c>
      <c r="E54" s="93" t="s">
        <v>190</v>
      </c>
      <c r="F54" s="93" t="s">
        <v>119</v>
      </c>
      <c r="G54" s="144">
        <v>1967.4</v>
      </c>
      <c r="H54" s="145">
        <v>1835.63</v>
      </c>
      <c r="I54" s="145"/>
      <c r="J54" s="145"/>
      <c r="K54" s="96">
        <f t="shared" si="2"/>
        <v>1835.63</v>
      </c>
      <c r="L54" s="95"/>
      <c r="M54" s="97">
        <f t="shared" si="3"/>
        <v>0.93302327945511843</v>
      </c>
      <c r="N54" s="93" t="s">
        <v>192</v>
      </c>
      <c r="O54" s="98" t="s">
        <v>103</v>
      </c>
      <c r="P54" s="98">
        <v>100</v>
      </c>
      <c r="Q54" s="146">
        <v>100</v>
      </c>
      <c r="R54" s="100" t="s">
        <v>104</v>
      </c>
      <c r="S54" s="100" t="s">
        <v>104</v>
      </c>
      <c r="T54" s="108">
        <f t="shared" si="12"/>
        <v>1</v>
      </c>
      <c r="U54" s="102" t="s">
        <v>104</v>
      </c>
      <c r="V54" s="60" t="str">
        <f t="shared" si="13"/>
        <v>Выполнено.</v>
      </c>
      <c r="W54" s="147"/>
    </row>
    <row r="55" spans="1:23" ht="172.5" customHeight="1">
      <c r="A55" s="78" t="s">
        <v>36</v>
      </c>
      <c r="B55" s="78">
        <v>2</v>
      </c>
      <c r="C55" s="79" t="s">
        <v>50</v>
      </c>
      <c r="D55" s="93" t="s">
        <v>193</v>
      </c>
      <c r="E55" s="93" t="s">
        <v>194</v>
      </c>
      <c r="F55" s="93" t="s">
        <v>119</v>
      </c>
      <c r="G55" s="81">
        <v>60024.800000000003</v>
      </c>
      <c r="H55" s="144">
        <v>60024.800000000003</v>
      </c>
      <c r="I55" s="95"/>
      <c r="J55" s="95"/>
      <c r="K55" s="96">
        <f t="shared" si="2"/>
        <v>60024.800000000003</v>
      </c>
      <c r="L55" s="95"/>
      <c r="M55" s="97">
        <f t="shared" si="3"/>
        <v>1</v>
      </c>
      <c r="N55" s="93" t="s">
        <v>195</v>
      </c>
      <c r="O55" s="98" t="s">
        <v>41</v>
      </c>
      <c r="P55" s="98">
        <v>20</v>
      </c>
      <c r="Q55" s="146">
        <v>18</v>
      </c>
      <c r="R55" s="100" t="s">
        <v>104</v>
      </c>
      <c r="S55" s="100" t="s">
        <v>104</v>
      </c>
      <c r="T55" s="108">
        <f t="shared" si="12"/>
        <v>0.9</v>
      </c>
      <c r="U55" s="102" t="s">
        <v>104</v>
      </c>
      <c r="V55" s="60" t="str">
        <f t="shared" si="13"/>
        <v>Не выполнено.</v>
      </c>
      <c r="W55" s="148" t="s">
        <v>196</v>
      </c>
    </row>
    <row r="56" spans="1:23" ht="93.6">
      <c r="A56" s="78" t="s">
        <v>36</v>
      </c>
      <c r="B56" s="78" t="s">
        <v>178</v>
      </c>
      <c r="C56" s="79" t="s">
        <v>50</v>
      </c>
      <c r="D56" s="93" t="s">
        <v>197</v>
      </c>
      <c r="E56" s="93" t="s">
        <v>198</v>
      </c>
      <c r="F56" s="93" t="s">
        <v>119</v>
      </c>
      <c r="G56" s="149"/>
      <c r="H56" s="150"/>
      <c r="I56" s="149"/>
      <c r="J56" s="149"/>
      <c r="K56" s="96">
        <f t="shared" si="2"/>
        <v>0</v>
      </c>
      <c r="L56" s="95"/>
      <c r="M56" s="97" t="e">
        <f t="shared" si="3"/>
        <v>#DIV/0!</v>
      </c>
      <c r="N56" s="93" t="s">
        <v>199</v>
      </c>
      <c r="O56" s="98" t="s">
        <v>80</v>
      </c>
      <c r="P56" s="98">
        <v>125</v>
      </c>
      <c r="Q56" s="146">
        <v>125</v>
      </c>
      <c r="R56" s="100" t="s">
        <v>104</v>
      </c>
      <c r="S56" s="100" t="s">
        <v>104</v>
      </c>
      <c r="T56" s="108">
        <f t="shared" si="12"/>
        <v>1</v>
      </c>
      <c r="U56" s="102" t="s">
        <v>104</v>
      </c>
      <c r="V56" s="60" t="str">
        <f t="shared" si="13"/>
        <v>Выполнено.</v>
      </c>
      <c r="W56" s="147"/>
    </row>
    <row r="57" spans="1:23" ht="78">
      <c r="A57" s="78" t="s">
        <v>36</v>
      </c>
      <c r="B57" s="78">
        <v>2</v>
      </c>
      <c r="C57" s="79" t="s">
        <v>50</v>
      </c>
      <c r="D57" s="93" t="s">
        <v>200</v>
      </c>
      <c r="E57" s="93" t="s">
        <v>201</v>
      </c>
      <c r="F57" s="93" t="s">
        <v>119</v>
      </c>
      <c r="G57" s="149"/>
      <c r="H57" s="150"/>
      <c r="I57" s="149"/>
      <c r="J57" s="149"/>
      <c r="K57" s="96">
        <f t="shared" si="2"/>
        <v>0</v>
      </c>
      <c r="L57" s="95"/>
      <c r="M57" s="97" t="e">
        <f t="shared" si="3"/>
        <v>#DIV/0!</v>
      </c>
      <c r="N57" s="93" t="s">
        <v>202</v>
      </c>
      <c r="O57" s="98" t="s">
        <v>80</v>
      </c>
      <c r="P57" s="98">
        <v>208</v>
      </c>
      <c r="Q57" s="111">
        <v>165</v>
      </c>
      <c r="R57" s="100" t="s">
        <v>104</v>
      </c>
      <c r="S57" s="100" t="s">
        <v>104</v>
      </c>
      <c r="T57" s="108">
        <f t="shared" si="12"/>
        <v>0.79326923076923073</v>
      </c>
      <c r="U57" s="102" t="s">
        <v>104</v>
      </c>
      <c r="V57" s="60" t="str">
        <f t="shared" si="13"/>
        <v>Не выполнено.</v>
      </c>
      <c r="W57" s="148" t="s">
        <v>186</v>
      </c>
    </row>
    <row r="58" spans="1:23" ht="83.25" customHeight="1">
      <c r="A58" s="54" t="s">
        <v>36</v>
      </c>
      <c r="B58" s="56">
        <v>2</v>
      </c>
      <c r="C58" s="110" t="s">
        <v>203</v>
      </c>
      <c r="D58" s="377" t="s">
        <v>204</v>
      </c>
      <c r="E58" s="378"/>
      <c r="F58" s="378"/>
      <c r="G58" s="378"/>
      <c r="H58" s="378"/>
      <c r="I58" s="378"/>
      <c r="J58" s="378"/>
      <c r="K58" s="378"/>
      <c r="L58" s="378"/>
      <c r="M58" s="379"/>
      <c r="N58" s="55" t="s">
        <v>205</v>
      </c>
      <c r="O58" s="56" t="s">
        <v>78</v>
      </c>
      <c r="P58" s="141">
        <v>755517</v>
      </c>
      <c r="Q58" s="118">
        <v>765435</v>
      </c>
      <c r="R58" s="58">
        <f t="shared" si="10"/>
        <v>1</v>
      </c>
      <c r="S58" s="65" t="s">
        <v>104</v>
      </c>
      <c r="T58" s="65" t="s">
        <v>104</v>
      </c>
      <c r="U58" s="65" t="s">
        <v>104</v>
      </c>
      <c r="V58" s="60" t="str">
        <f t="shared" ref="V58:V59" si="14">IF(R58&gt;=1,"Выполнено.",IF(R58&lt;1,"Не выполнено.",""))</f>
        <v>Выполнено.</v>
      </c>
      <c r="W58" s="147"/>
    </row>
    <row r="59" spans="1:23" ht="96.75" customHeight="1">
      <c r="A59" s="54" t="s">
        <v>36</v>
      </c>
      <c r="B59" s="56">
        <v>2</v>
      </c>
      <c r="C59" s="110" t="s">
        <v>180</v>
      </c>
      <c r="D59" s="380"/>
      <c r="E59" s="381"/>
      <c r="F59" s="381"/>
      <c r="G59" s="381"/>
      <c r="H59" s="381"/>
      <c r="I59" s="381"/>
      <c r="J59" s="381"/>
      <c r="K59" s="381"/>
      <c r="L59" s="381"/>
      <c r="M59" s="382"/>
      <c r="N59" s="55" t="s">
        <v>206</v>
      </c>
      <c r="O59" s="56" t="s">
        <v>78</v>
      </c>
      <c r="P59" s="56">
        <v>2.8</v>
      </c>
      <c r="Q59" s="151">
        <v>3.3</v>
      </c>
      <c r="R59" s="58">
        <f t="shared" si="10"/>
        <v>1</v>
      </c>
      <c r="S59" s="65" t="s">
        <v>104</v>
      </c>
      <c r="T59" s="65" t="s">
        <v>104</v>
      </c>
      <c r="U59" s="65" t="s">
        <v>104</v>
      </c>
      <c r="V59" s="60" t="str">
        <f t="shared" si="14"/>
        <v>Выполнено.</v>
      </c>
      <c r="W59" s="147"/>
    </row>
    <row r="60" spans="1:23" ht="15.75" customHeight="1">
      <c r="A60" s="50" t="s">
        <v>36</v>
      </c>
      <c r="B60" s="50" t="s">
        <v>178</v>
      </c>
      <c r="C60" s="112" t="s">
        <v>180</v>
      </c>
      <c r="D60" s="383" t="s">
        <v>207</v>
      </c>
      <c r="E60" s="383"/>
      <c r="F60" s="383"/>
      <c r="G60" s="383"/>
      <c r="H60" s="383"/>
      <c r="I60" s="383"/>
      <c r="J60" s="383"/>
      <c r="K60" s="383"/>
      <c r="L60" s="383"/>
      <c r="M60" s="383"/>
      <c r="N60" s="383"/>
      <c r="O60" s="383"/>
      <c r="P60" s="383"/>
      <c r="Q60" s="383"/>
      <c r="R60" s="383"/>
      <c r="S60" s="383"/>
      <c r="T60" s="383"/>
      <c r="U60" s="383"/>
      <c r="V60" s="383"/>
      <c r="W60" s="383"/>
    </row>
    <row r="61" spans="1:23" ht="90" customHeight="1">
      <c r="A61" s="78" t="s">
        <v>36</v>
      </c>
      <c r="B61" s="98">
        <v>2</v>
      </c>
      <c r="C61" s="152" t="s">
        <v>208</v>
      </c>
      <c r="D61" s="80" t="s">
        <v>209</v>
      </c>
      <c r="E61" s="80" t="s">
        <v>210</v>
      </c>
      <c r="F61" s="80" t="s">
        <v>119</v>
      </c>
      <c r="G61" s="82">
        <v>54725.8</v>
      </c>
      <c r="H61" s="153">
        <v>54725.8</v>
      </c>
      <c r="I61" s="82"/>
      <c r="J61" s="82"/>
      <c r="K61" s="83">
        <f t="shared" si="2"/>
        <v>54725.8</v>
      </c>
      <c r="L61" s="82"/>
      <c r="M61" s="84">
        <f t="shared" si="3"/>
        <v>1</v>
      </c>
      <c r="N61" s="80" t="s">
        <v>49</v>
      </c>
      <c r="O61" s="85" t="s">
        <v>80</v>
      </c>
      <c r="P61" s="85">
        <v>88</v>
      </c>
      <c r="Q61" s="154">
        <v>96</v>
      </c>
      <c r="R61" s="90" t="s">
        <v>104</v>
      </c>
      <c r="S61" s="90" t="s">
        <v>104</v>
      </c>
      <c r="T61" s="89">
        <f t="shared" si="12"/>
        <v>1</v>
      </c>
      <c r="U61" s="90" t="s">
        <v>104</v>
      </c>
      <c r="V61" s="60" t="str">
        <f t="shared" ref="V61:V68" si="15">IF(T61&gt;=1,"Выполнено.",IF(T61&lt;1,"Не выполнено.",""))</f>
        <v>Выполнено.</v>
      </c>
      <c r="W61" s="147"/>
    </row>
    <row r="62" spans="1:23" ht="81.75" customHeight="1">
      <c r="A62" s="78" t="s">
        <v>36</v>
      </c>
      <c r="B62" s="98">
        <v>2</v>
      </c>
      <c r="C62" s="152" t="s">
        <v>208</v>
      </c>
      <c r="D62" s="93" t="s">
        <v>211</v>
      </c>
      <c r="E62" s="93" t="s">
        <v>210</v>
      </c>
      <c r="F62" s="93" t="s">
        <v>119</v>
      </c>
      <c r="G62" s="149"/>
      <c r="H62" s="150"/>
      <c r="I62" s="149"/>
      <c r="J62" s="149"/>
      <c r="K62" s="96">
        <f t="shared" si="2"/>
        <v>0</v>
      </c>
      <c r="L62" s="149"/>
      <c r="M62" s="97" t="e">
        <f t="shared" si="3"/>
        <v>#DIV/0!</v>
      </c>
      <c r="N62" s="93" t="s">
        <v>212</v>
      </c>
      <c r="O62" s="98" t="s">
        <v>80</v>
      </c>
      <c r="P62" s="98">
        <v>1820</v>
      </c>
      <c r="Q62" s="64">
        <v>2273</v>
      </c>
      <c r="R62" s="102" t="s">
        <v>104</v>
      </c>
      <c r="S62" s="102" t="s">
        <v>104</v>
      </c>
      <c r="T62" s="108">
        <f t="shared" si="12"/>
        <v>1</v>
      </c>
      <c r="U62" s="102" t="s">
        <v>104</v>
      </c>
      <c r="V62" s="60" t="str">
        <f t="shared" si="15"/>
        <v>Выполнено.</v>
      </c>
      <c r="W62" s="147"/>
    </row>
    <row r="63" spans="1:23" ht="147.75" customHeight="1">
      <c r="A63" s="78" t="s">
        <v>36</v>
      </c>
      <c r="B63" s="98">
        <v>2</v>
      </c>
      <c r="C63" s="152" t="s">
        <v>208</v>
      </c>
      <c r="D63" s="113" t="s">
        <v>213</v>
      </c>
      <c r="E63" s="113" t="s">
        <v>210</v>
      </c>
      <c r="F63" s="113" t="s">
        <v>119</v>
      </c>
      <c r="G63" s="155"/>
      <c r="H63" s="156"/>
      <c r="I63" s="157"/>
      <c r="J63" s="157"/>
      <c r="K63" s="158">
        <f t="shared" si="2"/>
        <v>0</v>
      </c>
      <c r="L63" s="157"/>
      <c r="M63" s="159" t="e">
        <f t="shared" si="3"/>
        <v>#DIV/0!</v>
      </c>
      <c r="N63" s="113" t="s">
        <v>214</v>
      </c>
      <c r="O63" s="114" t="s">
        <v>80</v>
      </c>
      <c r="P63" s="114">
        <v>11</v>
      </c>
      <c r="Q63" s="160">
        <v>4</v>
      </c>
      <c r="R63" s="101" t="s">
        <v>104</v>
      </c>
      <c r="S63" s="101" t="s">
        <v>104</v>
      </c>
      <c r="T63" s="121">
        <f t="shared" si="12"/>
        <v>0.36363636363636365</v>
      </c>
      <c r="U63" s="101" t="s">
        <v>104</v>
      </c>
      <c r="V63" s="122" t="str">
        <f t="shared" si="15"/>
        <v>Не выполнено.</v>
      </c>
      <c r="W63" s="161" t="s">
        <v>215</v>
      </c>
    </row>
    <row r="64" spans="1:23" ht="25.5" customHeight="1">
      <c r="A64" s="162" t="s">
        <v>36</v>
      </c>
      <c r="B64" s="163">
        <v>2</v>
      </c>
      <c r="C64" s="164"/>
      <c r="D64" s="384" t="s">
        <v>216</v>
      </c>
      <c r="E64" s="385"/>
      <c r="F64" s="385"/>
      <c r="G64" s="385"/>
      <c r="H64" s="385"/>
      <c r="I64" s="385"/>
      <c r="J64" s="385"/>
      <c r="K64" s="385"/>
      <c r="L64" s="385"/>
      <c r="M64" s="385"/>
      <c r="N64" s="385"/>
      <c r="O64" s="385"/>
      <c r="P64" s="385"/>
      <c r="Q64" s="385"/>
      <c r="R64" s="385"/>
      <c r="S64" s="385"/>
      <c r="T64" s="385"/>
      <c r="U64" s="385"/>
      <c r="V64" s="385"/>
      <c r="W64" s="386"/>
    </row>
    <row r="65" spans="1:23" ht="110.25" customHeight="1">
      <c r="A65" s="387" t="s">
        <v>36</v>
      </c>
      <c r="B65" s="387">
        <v>2</v>
      </c>
      <c r="C65" s="387" t="s">
        <v>217</v>
      </c>
      <c r="D65" s="388" t="s">
        <v>138</v>
      </c>
      <c r="E65" s="389" t="s">
        <v>218</v>
      </c>
      <c r="F65" s="166" t="s">
        <v>119</v>
      </c>
      <c r="G65" s="167">
        <f>540+155.82</f>
        <v>695.81999999999994</v>
      </c>
      <c r="H65" s="168">
        <v>671.22</v>
      </c>
      <c r="I65" s="169"/>
      <c r="J65" s="169"/>
      <c r="K65" s="170">
        <f t="shared" si="2"/>
        <v>671.22</v>
      </c>
      <c r="L65" s="169"/>
      <c r="M65" s="165"/>
      <c r="N65" s="389" t="s">
        <v>219</v>
      </c>
      <c r="O65" s="392" t="s">
        <v>103</v>
      </c>
      <c r="P65" s="392">
        <v>0</v>
      </c>
      <c r="Q65" s="394">
        <v>100</v>
      </c>
      <c r="R65" s="396" t="s">
        <v>104</v>
      </c>
      <c r="S65" s="396" t="s">
        <v>104</v>
      </c>
      <c r="T65" s="396" t="s">
        <v>104</v>
      </c>
      <c r="U65" s="397" t="s">
        <v>104</v>
      </c>
      <c r="V65" s="331" t="s">
        <v>124</v>
      </c>
      <c r="W65" s="333"/>
    </row>
    <row r="66" spans="1:23" ht="85.5" customHeight="1">
      <c r="A66" s="387"/>
      <c r="B66" s="387"/>
      <c r="C66" s="387"/>
      <c r="D66" s="388"/>
      <c r="E66" s="390"/>
      <c r="F66" s="93" t="s">
        <v>129</v>
      </c>
      <c r="G66" s="171">
        <f>1200+882.96</f>
        <v>2082.96</v>
      </c>
      <c r="H66" s="150">
        <v>1943.57</v>
      </c>
      <c r="I66" s="169"/>
      <c r="J66" s="169"/>
      <c r="K66" s="83">
        <f t="shared" si="2"/>
        <v>1943.57</v>
      </c>
      <c r="L66" s="169"/>
      <c r="M66" s="165"/>
      <c r="N66" s="391"/>
      <c r="O66" s="393"/>
      <c r="P66" s="393"/>
      <c r="Q66" s="395"/>
      <c r="R66" s="306"/>
      <c r="S66" s="306"/>
      <c r="T66" s="306"/>
      <c r="U66" s="398"/>
      <c r="V66" s="332"/>
      <c r="W66" s="334"/>
    </row>
    <row r="67" spans="1:23" ht="103.95" customHeight="1">
      <c r="A67" s="123" t="s">
        <v>36</v>
      </c>
      <c r="B67" s="123">
        <v>2</v>
      </c>
      <c r="C67" s="124" t="s">
        <v>220</v>
      </c>
      <c r="D67" s="80" t="s">
        <v>221</v>
      </c>
      <c r="E67" s="80" t="s">
        <v>218</v>
      </c>
      <c r="F67" s="80" t="s">
        <v>119</v>
      </c>
      <c r="G67" s="171">
        <v>0</v>
      </c>
      <c r="H67" s="149">
        <v>0</v>
      </c>
      <c r="I67" s="171"/>
      <c r="J67" s="171"/>
      <c r="K67" s="83">
        <f t="shared" si="2"/>
        <v>0</v>
      </c>
      <c r="L67" s="172"/>
      <c r="M67" s="84" t="e">
        <f t="shared" si="3"/>
        <v>#DIV/0!</v>
      </c>
      <c r="N67" s="80" t="s">
        <v>222</v>
      </c>
      <c r="O67" s="85" t="s">
        <v>80</v>
      </c>
      <c r="P67" s="85">
        <v>164</v>
      </c>
      <c r="Q67" s="125">
        <v>192</v>
      </c>
      <c r="R67" s="90" t="s">
        <v>104</v>
      </c>
      <c r="S67" s="90" t="s">
        <v>104</v>
      </c>
      <c r="T67" s="89">
        <f t="shared" si="12"/>
        <v>1</v>
      </c>
      <c r="U67" s="90" t="s">
        <v>104</v>
      </c>
      <c r="V67" s="119" t="str">
        <f t="shared" si="15"/>
        <v>Выполнено.</v>
      </c>
      <c r="W67" s="173"/>
    </row>
    <row r="68" spans="1:23" ht="126.75" customHeight="1">
      <c r="A68" s="78" t="s">
        <v>36</v>
      </c>
      <c r="B68" s="78">
        <v>2</v>
      </c>
      <c r="C68" s="79" t="s">
        <v>220</v>
      </c>
      <c r="D68" s="93" t="s">
        <v>223</v>
      </c>
      <c r="E68" s="93" t="s">
        <v>218</v>
      </c>
      <c r="F68" s="93" t="s">
        <v>119</v>
      </c>
      <c r="G68" s="149">
        <v>0</v>
      </c>
      <c r="H68" s="149">
        <v>0</v>
      </c>
      <c r="I68" s="149"/>
      <c r="J68" s="149"/>
      <c r="K68" s="96">
        <f t="shared" si="2"/>
        <v>0</v>
      </c>
      <c r="L68" s="174"/>
      <c r="M68" s="97" t="e">
        <f t="shared" si="3"/>
        <v>#DIV/0!</v>
      </c>
      <c r="N68" s="93" t="s">
        <v>224</v>
      </c>
      <c r="O68" s="98" t="s">
        <v>133</v>
      </c>
      <c r="P68" s="175">
        <v>40000</v>
      </c>
      <c r="Q68" s="176">
        <v>72416.88</v>
      </c>
      <c r="R68" s="102" t="s">
        <v>104</v>
      </c>
      <c r="S68" s="102" t="s">
        <v>104</v>
      </c>
      <c r="T68" s="108">
        <f t="shared" si="12"/>
        <v>1</v>
      </c>
      <c r="U68" s="102" t="s">
        <v>104</v>
      </c>
      <c r="V68" s="60" t="str">
        <f t="shared" si="15"/>
        <v>Выполнено.</v>
      </c>
      <c r="W68" s="147"/>
    </row>
    <row r="69" spans="1:23" ht="184.5" customHeight="1">
      <c r="A69" s="54" t="s">
        <v>36</v>
      </c>
      <c r="B69" s="54">
        <v>2</v>
      </c>
      <c r="C69" s="110"/>
      <c r="D69" s="292" t="s">
        <v>225</v>
      </c>
      <c r="E69" s="292"/>
      <c r="F69" s="292"/>
      <c r="G69" s="292"/>
      <c r="H69" s="292"/>
      <c r="I69" s="292"/>
      <c r="J69" s="292"/>
      <c r="K69" s="292"/>
      <c r="L69" s="292"/>
      <c r="M69" s="292"/>
      <c r="N69" s="55" t="s">
        <v>226</v>
      </c>
      <c r="O69" s="56" t="s">
        <v>103</v>
      </c>
      <c r="P69" s="56">
        <v>76</v>
      </c>
      <c r="Q69" s="111">
        <v>76</v>
      </c>
      <c r="R69" s="58">
        <f t="shared" si="10"/>
        <v>1</v>
      </c>
      <c r="S69" s="59" t="s">
        <v>104</v>
      </c>
      <c r="T69" s="59" t="s">
        <v>104</v>
      </c>
      <c r="U69" s="59" t="s">
        <v>104</v>
      </c>
      <c r="V69" s="60" t="str">
        <f>IF(R69&gt;=1,"Выполнено.",IF(R69&lt;1,"Не выполнено.",""))</f>
        <v>Выполнено.</v>
      </c>
      <c r="W69" s="147"/>
    </row>
    <row r="70" spans="1:23" ht="15.75" customHeight="1">
      <c r="A70" s="50" t="s">
        <v>36</v>
      </c>
      <c r="B70" s="50">
        <v>2</v>
      </c>
      <c r="C70" s="112"/>
      <c r="D70" s="283" t="s">
        <v>227</v>
      </c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83"/>
      <c r="P70" s="283"/>
      <c r="Q70" s="283"/>
      <c r="R70" s="283"/>
      <c r="S70" s="283"/>
      <c r="T70" s="283"/>
      <c r="U70" s="283"/>
      <c r="V70" s="283"/>
      <c r="W70" s="283"/>
    </row>
    <row r="71" spans="1:23" ht="74.25" customHeight="1">
      <c r="A71" s="303">
        <v>7</v>
      </c>
      <c r="B71" s="303">
        <v>2</v>
      </c>
      <c r="C71" s="399" t="s">
        <v>228</v>
      </c>
      <c r="D71" s="302" t="s">
        <v>229</v>
      </c>
      <c r="E71" s="302" t="s">
        <v>230</v>
      </c>
      <c r="F71" s="93" t="s">
        <v>119</v>
      </c>
      <c r="G71" s="177">
        <v>85.6</v>
      </c>
      <c r="H71" s="177">
        <v>85.5</v>
      </c>
      <c r="I71" s="177"/>
      <c r="J71" s="177"/>
      <c r="K71" s="96">
        <f t="shared" si="2"/>
        <v>85.5</v>
      </c>
      <c r="L71" s="151"/>
      <c r="M71" s="97">
        <f t="shared" si="3"/>
        <v>0.99883177570093462</v>
      </c>
      <c r="N71" s="302" t="s">
        <v>231</v>
      </c>
      <c r="O71" s="303" t="s">
        <v>80</v>
      </c>
      <c r="P71" s="303">
        <v>1</v>
      </c>
      <c r="Q71" s="401">
        <v>1</v>
      </c>
      <c r="R71" s="306" t="s">
        <v>104</v>
      </c>
      <c r="S71" s="306" t="s">
        <v>104</v>
      </c>
      <c r="T71" s="304">
        <f t="shared" si="12"/>
        <v>1</v>
      </c>
      <c r="U71" s="306" t="s">
        <v>104</v>
      </c>
      <c r="V71" s="315" t="str">
        <f t="shared" ref="V71:V73" si="16">IF(T71&gt;=1,"Выполнено.",IF(T71&lt;1,"Не выполнено.",""))</f>
        <v>Выполнено.</v>
      </c>
      <c r="W71" s="402"/>
    </row>
    <row r="72" spans="1:23" ht="53.25" customHeight="1">
      <c r="A72" s="303"/>
      <c r="B72" s="303"/>
      <c r="C72" s="400"/>
      <c r="D72" s="302"/>
      <c r="E72" s="302"/>
      <c r="F72" s="93" t="s">
        <v>129</v>
      </c>
      <c r="G72" s="177">
        <v>8465.15</v>
      </c>
      <c r="H72" s="177">
        <v>8465.15</v>
      </c>
      <c r="I72" s="145"/>
      <c r="J72" s="145"/>
      <c r="K72" s="96">
        <f t="shared" si="2"/>
        <v>8465.15</v>
      </c>
      <c r="L72" s="151"/>
      <c r="M72" s="97">
        <f t="shared" si="3"/>
        <v>1</v>
      </c>
      <c r="N72" s="302"/>
      <c r="O72" s="303"/>
      <c r="P72" s="303"/>
      <c r="Q72" s="401"/>
      <c r="R72" s="306"/>
      <c r="S72" s="306"/>
      <c r="T72" s="304"/>
      <c r="U72" s="306"/>
      <c r="V72" s="315"/>
      <c r="W72" s="402"/>
    </row>
    <row r="73" spans="1:23" ht="84" customHeight="1">
      <c r="A73" s="303">
        <v>7</v>
      </c>
      <c r="B73" s="303">
        <v>2</v>
      </c>
      <c r="C73" s="399" t="s">
        <v>232</v>
      </c>
      <c r="D73" s="302" t="s">
        <v>233</v>
      </c>
      <c r="E73" s="302" t="s">
        <v>234</v>
      </c>
      <c r="F73" s="93" t="s">
        <v>119</v>
      </c>
      <c r="G73" s="178">
        <v>0</v>
      </c>
      <c r="H73" s="178">
        <v>0</v>
      </c>
      <c r="I73" s="174"/>
      <c r="J73" s="174"/>
      <c r="K73" s="96">
        <f t="shared" si="2"/>
        <v>0</v>
      </c>
      <c r="L73" s="151"/>
      <c r="M73" s="97" t="e">
        <f t="shared" si="3"/>
        <v>#DIV/0!</v>
      </c>
      <c r="N73" s="302" t="s">
        <v>235</v>
      </c>
      <c r="O73" s="303" t="s">
        <v>103</v>
      </c>
      <c r="P73" s="303">
        <v>22</v>
      </c>
      <c r="Q73" s="401">
        <v>20</v>
      </c>
      <c r="R73" s="306" t="s">
        <v>104</v>
      </c>
      <c r="S73" s="306" t="s">
        <v>104</v>
      </c>
      <c r="T73" s="304">
        <f t="shared" si="12"/>
        <v>0.90909090909090906</v>
      </c>
      <c r="U73" s="306" t="s">
        <v>104</v>
      </c>
      <c r="V73" s="315" t="str">
        <f t="shared" si="16"/>
        <v>Не выполнено.</v>
      </c>
      <c r="W73" s="403" t="s">
        <v>236</v>
      </c>
    </row>
    <row r="74" spans="1:23" ht="135.75" customHeight="1">
      <c r="A74" s="303"/>
      <c r="B74" s="303"/>
      <c r="C74" s="400"/>
      <c r="D74" s="302"/>
      <c r="E74" s="302"/>
      <c r="F74" s="93" t="s">
        <v>129</v>
      </c>
      <c r="G74" s="178">
        <v>0</v>
      </c>
      <c r="H74" s="178">
        <v>0</v>
      </c>
      <c r="I74" s="95"/>
      <c r="J74" s="95"/>
      <c r="K74" s="96">
        <f t="shared" si="2"/>
        <v>0</v>
      </c>
      <c r="L74" s="151"/>
      <c r="M74" s="97" t="e">
        <f t="shared" si="3"/>
        <v>#DIV/0!</v>
      </c>
      <c r="N74" s="302"/>
      <c r="O74" s="303"/>
      <c r="P74" s="303"/>
      <c r="Q74" s="401"/>
      <c r="R74" s="306"/>
      <c r="S74" s="306"/>
      <c r="T74" s="304"/>
      <c r="U74" s="306"/>
      <c r="V74" s="315"/>
      <c r="W74" s="404"/>
    </row>
    <row r="75" spans="1:23" ht="16.5" customHeight="1">
      <c r="A75" s="355" t="s">
        <v>237</v>
      </c>
      <c r="B75" s="356"/>
      <c r="C75" s="356"/>
      <c r="D75" s="356"/>
      <c r="E75" s="356"/>
      <c r="F75" s="356"/>
      <c r="G75" s="298"/>
      <c r="H75" s="298"/>
      <c r="I75" s="298"/>
      <c r="J75" s="298"/>
      <c r="K75" s="298"/>
      <c r="L75" s="298"/>
      <c r="M75" s="298"/>
      <c r="N75" s="130"/>
      <c r="O75" s="77"/>
      <c r="P75" s="77"/>
      <c r="Q75" s="77"/>
      <c r="R75" s="131"/>
      <c r="S75" s="131"/>
      <c r="T75" s="131"/>
      <c r="U75" s="131"/>
      <c r="V75" s="298"/>
      <c r="W75" s="298"/>
    </row>
    <row r="76" spans="1:23" ht="30" customHeight="1">
      <c r="A76" s="357" t="s">
        <v>162</v>
      </c>
      <c r="B76" s="356"/>
      <c r="C76" s="356"/>
      <c r="D76" s="356"/>
      <c r="E76" s="356"/>
      <c r="F76" s="356"/>
      <c r="G76" s="133">
        <f t="shared" ref="G76:L76" si="17">G77+G83</f>
        <v>128935.83000000002</v>
      </c>
      <c r="H76" s="133">
        <f t="shared" si="17"/>
        <v>128266.13</v>
      </c>
      <c r="I76" s="133">
        <f t="shared" si="17"/>
        <v>0</v>
      </c>
      <c r="J76" s="133">
        <f t="shared" si="17"/>
        <v>0</v>
      </c>
      <c r="K76" s="133">
        <f t="shared" si="17"/>
        <v>128266.13</v>
      </c>
      <c r="L76" s="133">
        <f t="shared" si="17"/>
        <v>0</v>
      </c>
      <c r="M76" s="134">
        <f t="shared" si="3"/>
        <v>0.99480594339059969</v>
      </c>
      <c r="N76" s="292" t="s">
        <v>238</v>
      </c>
      <c r="O76" s="293"/>
      <c r="P76" s="293"/>
      <c r="Q76" s="293"/>
      <c r="R76" s="358">
        <f>SUM(R49:R51,R58:R59,R69)</f>
        <v>5.4483012167516573</v>
      </c>
      <c r="S76" s="359"/>
      <c r="T76" s="358" t="s">
        <v>104</v>
      </c>
      <c r="U76" s="359"/>
      <c r="V76" s="360" t="s">
        <v>104</v>
      </c>
      <c r="W76" s="360"/>
    </row>
    <row r="77" spans="1:23" ht="38.25" customHeight="1">
      <c r="A77" s="357" t="s">
        <v>164</v>
      </c>
      <c r="B77" s="356"/>
      <c r="C77" s="356"/>
      <c r="D77" s="356"/>
      <c r="E77" s="356"/>
      <c r="F77" s="356"/>
      <c r="G77" s="135">
        <f t="shared" ref="G77:L77" si="18">SUM(G79:G82)</f>
        <v>128935.83000000002</v>
      </c>
      <c r="H77" s="135">
        <f t="shared" si="18"/>
        <v>128266.13</v>
      </c>
      <c r="I77" s="135">
        <f t="shared" si="18"/>
        <v>0</v>
      </c>
      <c r="J77" s="135">
        <f t="shared" si="18"/>
        <v>0</v>
      </c>
      <c r="K77" s="135">
        <f t="shared" si="18"/>
        <v>128266.13</v>
      </c>
      <c r="L77" s="135">
        <f t="shared" si="18"/>
        <v>0</v>
      </c>
      <c r="M77" s="131" t="s">
        <v>104</v>
      </c>
      <c r="N77" s="292" t="s">
        <v>239</v>
      </c>
      <c r="O77" s="292"/>
      <c r="P77" s="292"/>
      <c r="Q77" s="292"/>
      <c r="R77" s="361">
        <v>6</v>
      </c>
      <c r="S77" s="361"/>
      <c r="T77" s="358" t="s">
        <v>104</v>
      </c>
      <c r="U77" s="358"/>
      <c r="V77" s="360" t="s">
        <v>104</v>
      </c>
      <c r="W77" s="360"/>
    </row>
    <row r="78" spans="1:23" ht="25.5" customHeight="1">
      <c r="A78" s="357" t="s">
        <v>166</v>
      </c>
      <c r="B78" s="356"/>
      <c r="C78" s="356"/>
      <c r="D78" s="356"/>
      <c r="E78" s="356"/>
      <c r="F78" s="356"/>
      <c r="G78" s="135"/>
      <c r="H78" s="135"/>
      <c r="I78" s="135"/>
      <c r="J78" s="135"/>
      <c r="K78" s="135"/>
      <c r="L78" s="179"/>
      <c r="M78" s="131" t="s">
        <v>104</v>
      </c>
      <c r="N78" s="362" t="s">
        <v>240</v>
      </c>
      <c r="O78" s="362"/>
      <c r="P78" s="362"/>
      <c r="Q78" s="362"/>
      <c r="R78" s="405">
        <f>R76/R77</f>
        <v>0.90805020279194293</v>
      </c>
      <c r="S78" s="405"/>
      <c r="T78" s="406" t="s">
        <v>104</v>
      </c>
      <c r="U78" s="406"/>
      <c r="V78" s="360" t="s">
        <v>104</v>
      </c>
      <c r="W78" s="360"/>
    </row>
    <row r="79" spans="1:23" ht="40.5" customHeight="1">
      <c r="A79" s="357" t="s">
        <v>168</v>
      </c>
      <c r="B79" s="356"/>
      <c r="C79" s="356"/>
      <c r="D79" s="356"/>
      <c r="E79" s="356"/>
      <c r="F79" s="356"/>
      <c r="G79" s="135">
        <f t="shared" ref="G79:L79" si="19">SUM(G53:G57,G61:G63,G65,G67:G68,G71,G73)</f>
        <v>118387.72000000002</v>
      </c>
      <c r="H79" s="135">
        <f t="shared" si="19"/>
        <v>117857.41</v>
      </c>
      <c r="I79" s="135">
        <f t="shared" si="19"/>
        <v>0</v>
      </c>
      <c r="J79" s="135">
        <f t="shared" si="19"/>
        <v>0</v>
      </c>
      <c r="K79" s="135">
        <f t="shared" si="19"/>
        <v>117857.41</v>
      </c>
      <c r="L79" s="135">
        <f t="shared" si="19"/>
        <v>0</v>
      </c>
      <c r="M79" s="131" t="s">
        <v>104</v>
      </c>
      <c r="N79" s="362"/>
      <c r="O79" s="362"/>
      <c r="P79" s="362"/>
      <c r="Q79" s="362"/>
      <c r="R79" s="405"/>
      <c r="S79" s="405"/>
      <c r="T79" s="406"/>
      <c r="U79" s="406"/>
      <c r="V79" s="360"/>
      <c r="W79" s="360"/>
    </row>
    <row r="80" spans="1:23" ht="21.75" customHeight="1">
      <c r="A80" s="357" t="s">
        <v>169</v>
      </c>
      <c r="B80" s="356"/>
      <c r="C80" s="356"/>
      <c r="D80" s="356"/>
      <c r="E80" s="356"/>
      <c r="F80" s="356"/>
      <c r="G80" s="135">
        <v>0</v>
      </c>
      <c r="H80" s="135">
        <v>0</v>
      </c>
      <c r="I80" s="135">
        <v>0</v>
      </c>
      <c r="J80" s="135">
        <v>0</v>
      </c>
      <c r="K80" s="135">
        <v>0</v>
      </c>
      <c r="L80" s="135">
        <v>0</v>
      </c>
      <c r="M80" s="131" t="s">
        <v>104</v>
      </c>
      <c r="N80" s="362"/>
      <c r="O80" s="362"/>
      <c r="P80" s="362"/>
      <c r="Q80" s="362"/>
      <c r="R80" s="405"/>
      <c r="S80" s="405"/>
      <c r="T80" s="406"/>
      <c r="U80" s="406"/>
      <c r="V80" s="360"/>
      <c r="W80" s="360"/>
    </row>
    <row r="81" spans="1:23" ht="22.5" customHeight="1">
      <c r="A81" s="357" t="s">
        <v>170</v>
      </c>
      <c r="B81" s="356"/>
      <c r="C81" s="356"/>
      <c r="D81" s="356"/>
      <c r="E81" s="356"/>
      <c r="F81" s="356"/>
      <c r="G81" s="135">
        <f t="shared" ref="G81:L81" si="20">SUM(G66,G72,G74)</f>
        <v>10548.11</v>
      </c>
      <c r="H81" s="135">
        <f t="shared" si="20"/>
        <v>10408.719999999999</v>
      </c>
      <c r="I81" s="135">
        <f t="shared" si="20"/>
        <v>0</v>
      </c>
      <c r="J81" s="135">
        <f t="shared" si="20"/>
        <v>0</v>
      </c>
      <c r="K81" s="135">
        <f t="shared" si="20"/>
        <v>10408.719999999999</v>
      </c>
      <c r="L81" s="135">
        <f t="shared" si="20"/>
        <v>0</v>
      </c>
      <c r="M81" s="131" t="s">
        <v>104</v>
      </c>
      <c r="N81" s="302" t="s">
        <v>241</v>
      </c>
      <c r="O81" s="302"/>
      <c r="P81" s="302"/>
      <c r="Q81" s="302"/>
      <c r="R81" s="304" t="s">
        <v>104</v>
      </c>
      <c r="S81" s="304"/>
      <c r="T81" s="304">
        <f>SUM(T53:T57,T61:T63,T67:T68,T71:T74)</f>
        <v>10.965996503496502</v>
      </c>
      <c r="U81" s="304"/>
      <c r="V81" s="364" t="s">
        <v>104</v>
      </c>
      <c r="W81" s="364"/>
    </row>
    <row r="82" spans="1:23" ht="39.75" customHeight="1">
      <c r="A82" s="357" t="s">
        <v>172</v>
      </c>
      <c r="B82" s="356"/>
      <c r="C82" s="356"/>
      <c r="D82" s="356"/>
      <c r="E82" s="356"/>
      <c r="F82" s="356"/>
      <c r="G82" s="137">
        <v>0</v>
      </c>
      <c r="H82" s="137">
        <v>0</v>
      </c>
      <c r="I82" s="137">
        <v>0</v>
      </c>
      <c r="J82" s="137">
        <v>0</v>
      </c>
      <c r="K82" s="137">
        <v>0</v>
      </c>
      <c r="L82" s="137">
        <v>0</v>
      </c>
      <c r="M82" s="131" t="s">
        <v>104</v>
      </c>
      <c r="N82" s="302" t="s">
        <v>242</v>
      </c>
      <c r="O82" s="302"/>
      <c r="P82" s="302"/>
      <c r="Q82" s="302"/>
      <c r="R82" s="304" t="s">
        <v>104</v>
      </c>
      <c r="S82" s="304"/>
      <c r="T82" s="365">
        <v>12</v>
      </c>
      <c r="U82" s="365"/>
      <c r="V82" s="364" t="s">
        <v>104</v>
      </c>
      <c r="W82" s="364"/>
    </row>
    <row r="83" spans="1:23" ht="37.5" customHeight="1">
      <c r="A83" s="357" t="s">
        <v>174</v>
      </c>
      <c r="B83" s="356"/>
      <c r="C83" s="356"/>
      <c r="D83" s="356"/>
      <c r="E83" s="356"/>
      <c r="F83" s="356"/>
      <c r="G83" s="137">
        <v>0</v>
      </c>
      <c r="H83" s="137">
        <v>0</v>
      </c>
      <c r="I83" s="137">
        <v>0</v>
      </c>
      <c r="J83" s="137">
        <v>0</v>
      </c>
      <c r="K83" s="137">
        <v>0</v>
      </c>
      <c r="L83" s="137">
        <v>0</v>
      </c>
      <c r="M83" s="131" t="s">
        <v>104</v>
      </c>
      <c r="N83" s="366" t="s">
        <v>243</v>
      </c>
      <c r="O83" s="366"/>
      <c r="P83" s="366"/>
      <c r="Q83" s="366"/>
      <c r="R83" s="407" t="s">
        <v>104</v>
      </c>
      <c r="S83" s="407"/>
      <c r="T83" s="407">
        <f>T81/T82</f>
        <v>0.91383304195804183</v>
      </c>
      <c r="U83" s="407"/>
      <c r="V83" s="364" t="s">
        <v>104</v>
      </c>
      <c r="W83" s="364"/>
    </row>
    <row r="84" spans="1:23" ht="45" customHeight="1">
      <c r="A84" s="357"/>
      <c r="B84" s="356"/>
      <c r="C84" s="356"/>
      <c r="D84" s="356"/>
      <c r="E84" s="356"/>
      <c r="F84" s="356"/>
      <c r="G84" s="137"/>
      <c r="H84" s="137"/>
      <c r="I84" s="137"/>
      <c r="J84" s="137"/>
      <c r="K84" s="77"/>
      <c r="L84" s="77"/>
      <c r="M84" s="131"/>
      <c r="N84" s="368" t="s">
        <v>244</v>
      </c>
      <c r="O84" s="408"/>
      <c r="P84" s="408"/>
      <c r="Q84" s="408"/>
      <c r="R84" s="370">
        <f>0.5*R78+0.3*T83+0.2*M76</f>
        <v>0.92713620266150398</v>
      </c>
      <c r="S84" s="409"/>
      <c r="T84" s="409"/>
      <c r="U84" s="409"/>
      <c r="V84" s="372" t="s">
        <v>104</v>
      </c>
      <c r="W84" s="372"/>
    </row>
    <row r="85" spans="1:23" ht="27.75" customHeight="1">
      <c r="A85" s="357"/>
      <c r="B85" s="357"/>
      <c r="C85" s="357"/>
      <c r="D85" s="357"/>
      <c r="E85" s="357"/>
      <c r="F85" s="357"/>
      <c r="G85" s="137"/>
      <c r="H85" s="137"/>
      <c r="I85" s="137"/>
      <c r="J85" s="137"/>
      <c r="K85" s="137"/>
      <c r="L85" s="137"/>
      <c r="M85" s="51"/>
      <c r="N85" s="368" t="s">
        <v>245</v>
      </c>
      <c r="O85" s="368"/>
      <c r="P85" s="368"/>
      <c r="Q85" s="368"/>
      <c r="R85" s="373" t="str">
        <f>IF(R84&gt;=0.95,"Высокая эффективность",IF(AND(R84&lt;0.95,R84&gt;=0.8),"Средняя эффективность",IF(AND(R84&lt;0.8,R84&gt;=0.7),"Эффективность удовлетворительная",IF(R84&lt;0.7,"Эффективность неудовлетворительная",""))))</f>
        <v>Средняя эффективность</v>
      </c>
      <c r="S85" s="373"/>
      <c r="T85" s="373"/>
      <c r="U85" s="373"/>
      <c r="V85" s="372" t="s">
        <v>104</v>
      </c>
      <c r="W85" s="372"/>
    </row>
    <row r="86" spans="1:23" ht="21" customHeight="1">
      <c r="A86" s="180" t="s">
        <v>36</v>
      </c>
      <c r="B86" s="180" t="s">
        <v>246</v>
      </c>
      <c r="C86" s="112"/>
      <c r="D86" s="410" t="s">
        <v>247</v>
      </c>
      <c r="E86" s="410"/>
      <c r="F86" s="410"/>
      <c r="G86" s="410"/>
      <c r="H86" s="410"/>
      <c r="I86" s="410"/>
      <c r="J86" s="410"/>
      <c r="K86" s="410"/>
      <c r="L86" s="410"/>
      <c r="M86" s="410"/>
      <c r="N86" s="410"/>
      <c r="O86" s="410"/>
      <c r="P86" s="410"/>
      <c r="Q86" s="410"/>
      <c r="R86" s="410"/>
      <c r="S86" s="410"/>
      <c r="T86" s="410"/>
      <c r="U86" s="410"/>
      <c r="V86" s="410"/>
      <c r="W86" s="410"/>
    </row>
    <row r="87" spans="1:23" ht="114" customHeight="1">
      <c r="A87" s="54" t="s">
        <v>36</v>
      </c>
      <c r="B87" s="54" t="s">
        <v>246</v>
      </c>
      <c r="C87" s="110"/>
      <c r="D87" s="292" t="s">
        <v>248</v>
      </c>
      <c r="E87" s="292"/>
      <c r="F87" s="292"/>
      <c r="G87" s="292"/>
      <c r="H87" s="292"/>
      <c r="I87" s="292"/>
      <c r="J87" s="292"/>
      <c r="K87" s="292"/>
      <c r="L87" s="292"/>
      <c r="M87" s="292"/>
      <c r="N87" s="55" t="s">
        <v>249</v>
      </c>
      <c r="O87" s="56" t="s">
        <v>103</v>
      </c>
      <c r="P87" s="56">
        <v>110</v>
      </c>
      <c r="Q87" s="111">
        <v>1590</v>
      </c>
      <c r="R87" s="58">
        <f t="shared" ref="R87:R89" si="21">IF((Q87/P87)&lt;1,Q87/P87,1)</f>
        <v>1</v>
      </c>
      <c r="S87" s="59" t="s">
        <v>104</v>
      </c>
      <c r="T87" s="59" t="s">
        <v>104</v>
      </c>
      <c r="U87" s="59" t="s">
        <v>104</v>
      </c>
      <c r="V87" s="60" t="str">
        <f t="shared" ref="V87:V89" si="22">IF(R87&gt;=1,"Выполнено.",IF(R87&lt;1,"Не выполнено.",""))</f>
        <v>Выполнено.</v>
      </c>
      <c r="W87" s="147"/>
    </row>
    <row r="88" spans="1:23" ht="99" customHeight="1">
      <c r="A88" s="291" t="s">
        <v>36</v>
      </c>
      <c r="B88" s="291" t="s">
        <v>246</v>
      </c>
      <c r="C88" s="411"/>
      <c r="D88" s="292" t="s">
        <v>250</v>
      </c>
      <c r="E88" s="292"/>
      <c r="F88" s="292"/>
      <c r="G88" s="292"/>
      <c r="H88" s="292"/>
      <c r="I88" s="292"/>
      <c r="J88" s="292"/>
      <c r="K88" s="292"/>
      <c r="L88" s="292"/>
      <c r="M88" s="292"/>
      <c r="N88" s="55" t="s">
        <v>251</v>
      </c>
      <c r="O88" s="56" t="s">
        <v>78</v>
      </c>
      <c r="P88" s="141">
        <v>36128</v>
      </c>
      <c r="Q88" s="118">
        <v>512062</v>
      </c>
      <c r="R88" s="58">
        <f t="shared" si="21"/>
        <v>1</v>
      </c>
      <c r="S88" s="59" t="s">
        <v>104</v>
      </c>
      <c r="T88" s="59" t="s">
        <v>104</v>
      </c>
      <c r="U88" s="59" t="s">
        <v>104</v>
      </c>
      <c r="V88" s="60" t="str">
        <f t="shared" si="22"/>
        <v>Выполнено.</v>
      </c>
      <c r="W88" s="147"/>
    </row>
    <row r="89" spans="1:23" ht="214.5" customHeight="1">
      <c r="A89" s="291"/>
      <c r="B89" s="291"/>
      <c r="C89" s="411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55" t="s">
        <v>252</v>
      </c>
      <c r="O89" s="56" t="s">
        <v>80</v>
      </c>
      <c r="P89" s="56">
        <v>18</v>
      </c>
      <c r="Q89" s="111">
        <v>18</v>
      </c>
      <c r="R89" s="58">
        <f t="shared" si="21"/>
        <v>1</v>
      </c>
      <c r="S89" s="59" t="s">
        <v>104</v>
      </c>
      <c r="T89" s="59" t="s">
        <v>104</v>
      </c>
      <c r="U89" s="59" t="s">
        <v>104</v>
      </c>
      <c r="V89" s="60" t="str">
        <f t="shared" si="22"/>
        <v>Выполнено.</v>
      </c>
      <c r="W89" s="147"/>
    </row>
    <row r="90" spans="1:23" ht="18.75" customHeight="1">
      <c r="A90" s="50" t="s">
        <v>36</v>
      </c>
      <c r="B90" s="50" t="s">
        <v>246</v>
      </c>
      <c r="C90" s="112" t="s">
        <v>180</v>
      </c>
      <c r="D90" s="283" t="s">
        <v>253</v>
      </c>
      <c r="E90" s="283"/>
      <c r="F90" s="283"/>
      <c r="G90" s="283"/>
      <c r="H90" s="283"/>
      <c r="I90" s="283"/>
      <c r="J90" s="283"/>
      <c r="K90" s="283"/>
      <c r="L90" s="283"/>
      <c r="M90" s="283"/>
      <c r="N90" s="283"/>
      <c r="O90" s="283"/>
      <c r="P90" s="283"/>
      <c r="Q90" s="283"/>
      <c r="R90" s="283"/>
      <c r="S90" s="283"/>
      <c r="T90" s="283"/>
      <c r="U90" s="283"/>
      <c r="V90" s="283"/>
      <c r="W90" s="283"/>
    </row>
    <row r="91" spans="1:23" ht="120.75" customHeight="1">
      <c r="A91" s="78" t="s">
        <v>36</v>
      </c>
      <c r="B91" s="78">
        <v>3</v>
      </c>
      <c r="C91" s="79" t="s">
        <v>61</v>
      </c>
      <c r="D91" s="93" t="s">
        <v>254</v>
      </c>
      <c r="E91" s="93" t="s">
        <v>255</v>
      </c>
      <c r="F91" s="93" t="s">
        <v>119</v>
      </c>
      <c r="G91" s="149">
        <v>0</v>
      </c>
      <c r="H91" s="149">
        <v>0</v>
      </c>
      <c r="I91" s="149"/>
      <c r="J91" s="149"/>
      <c r="K91" s="96">
        <f t="shared" ref="K91:K96" si="23">H91-I91+J91</f>
        <v>0</v>
      </c>
      <c r="L91" s="174"/>
      <c r="M91" s="97" t="e">
        <f t="shared" ref="M91:M98" si="24">IF((K91/(G91-L91))&lt;1,(K91/(G91-L91)),1)</f>
        <v>#DIV/0!</v>
      </c>
      <c r="N91" s="93" t="s">
        <v>256</v>
      </c>
      <c r="O91" s="98" t="s">
        <v>80</v>
      </c>
      <c r="P91" s="98">
        <v>1200</v>
      </c>
      <c r="Q91" s="111">
        <v>3989</v>
      </c>
      <c r="R91" s="102" t="s">
        <v>104</v>
      </c>
      <c r="S91" s="102" t="s">
        <v>104</v>
      </c>
      <c r="T91" s="108">
        <f t="shared" ref="T91:T96" si="25">IF((Q91/P91)&lt;1,Q91/P91,1)</f>
        <v>1</v>
      </c>
      <c r="U91" s="102" t="s">
        <v>104</v>
      </c>
      <c r="V91" s="182" t="str">
        <f t="shared" ref="V91:V96" si="26">IF(T91&gt;=1,"Выполнено.",IF(T91&lt;1,"Не выполнено.",""))</f>
        <v>Выполнено.</v>
      </c>
      <c r="W91" s="147"/>
    </row>
    <row r="92" spans="1:23" ht="181.5" customHeight="1">
      <c r="A92" s="78" t="s">
        <v>36</v>
      </c>
      <c r="B92" s="78">
        <v>3</v>
      </c>
      <c r="C92" s="79" t="s">
        <v>61</v>
      </c>
      <c r="D92" s="93" t="s">
        <v>257</v>
      </c>
      <c r="E92" s="93" t="s">
        <v>255</v>
      </c>
      <c r="F92" s="93" t="s">
        <v>119</v>
      </c>
      <c r="G92" s="149">
        <v>0</v>
      </c>
      <c r="H92" s="149">
        <v>0</v>
      </c>
      <c r="I92" s="149"/>
      <c r="J92" s="149"/>
      <c r="K92" s="96">
        <f t="shared" si="23"/>
        <v>0</v>
      </c>
      <c r="L92" s="174"/>
      <c r="M92" s="97" t="e">
        <f t="shared" si="24"/>
        <v>#DIV/0!</v>
      </c>
      <c r="N92" s="93" t="s">
        <v>258</v>
      </c>
      <c r="O92" s="98" t="s">
        <v>80</v>
      </c>
      <c r="P92" s="98">
        <v>4</v>
      </c>
      <c r="Q92" s="111">
        <v>4</v>
      </c>
      <c r="R92" s="102" t="s">
        <v>104</v>
      </c>
      <c r="S92" s="102" t="s">
        <v>104</v>
      </c>
      <c r="T92" s="108">
        <f t="shared" si="25"/>
        <v>1</v>
      </c>
      <c r="U92" s="102" t="s">
        <v>104</v>
      </c>
      <c r="V92" s="60" t="str">
        <f t="shared" si="26"/>
        <v>Выполнено.</v>
      </c>
      <c r="W92" s="147"/>
    </row>
    <row r="93" spans="1:23" ht="87.75" customHeight="1">
      <c r="A93" s="78" t="s">
        <v>36</v>
      </c>
      <c r="B93" s="78">
        <v>3</v>
      </c>
      <c r="C93" s="79" t="s">
        <v>61</v>
      </c>
      <c r="D93" s="93" t="s">
        <v>259</v>
      </c>
      <c r="E93" s="93" t="s">
        <v>255</v>
      </c>
      <c r="F93" s="93" t="s">
        <v>119</v>
      </c>
      <c r="G93" s="149">
        <v>0</v>
      </c>
      <c r="H93" s="149">
        <v>0</v>
      </c>
      <c r="I93" s="149"/>
      <c r="J93" s="149"/>
      <c r="K93" s="96">
        <f t="shared" si="23"/>
        <v>0</v>
      </c>
      <c r="L93" s="174"/>
      <c r="M93" s="97" t="e">
        <f t="shared" si="24"/>
        <v>#DIV/0!</v>
      </c>
      <c r="N93" s="93" t="s">
        <v>260</v>
      </c>
      <c r="O93" s="98" t="s">
        <v>80</v>
      </c>
      <c r="P93" s="98">
        <v>2</v>
      </c>
      <c r="Q93" s="111">
        <v>3</v>
      </c>
      <c r="R93" s="102" t="s">
        <v>104</v>
      </c>
      <c r="S93" s="102" t="s">
        <v>104</v>
      </c>
      <c r="T93" s="108">
        <f t="shared" si="25"/>
        <v>1</v>
      </c>
      <c r="U93" s="102" t="s">
        <v>104</v>
      </c>
      <c r="V93" s="60" t="str">
        <f t="shared" si="26"/>
        <v>Выполнено.</v>
      </c>
      <c r="W93" s="147"/>
    </row>
    <row r="94" spans="1:23" ht="69" customHeight="1">
      <c r="A94" s="78" t="s">
        <v>36</v>
      </c>
      <c r="B94" s="78">
        <v>3</v>
      </c>
      <c r="C94" s="79" t="s">
        <v>61</v>
      </c>
      <c r="D94" s="93" t="s">
        <v>261</v>
      </c>
      <c r="E94" s="93" t="s">
        <v>255</v>
      </c>
      <c r="F94" s="93" t="s">
        <v>119</v>
      </c>
      <c r="G94" s="149">
        <v>0</v>
      </c>
      <c r="H94" s="149">
        <v>0</v>
      </c>
      <c r="I94" s="149"/>
      <c r="J94" s="149"/>
      <c r="K94" s="96">
        <f t="shared" si="23"/>
        <v>0</v>
      </c>
      <c r="L94" s="174"/>
      <c r="M94" s="97" t="e">
        <f t="shared" si="24"/>
        <v>#DIV/0!</v>
      </c>
      <c r="N94" s="93" t="s">
        <v>262</v>
      </c>
      <c r="O94" s="98" t="s">
        <v>80</v>
      </c>
      <c r="P94" s="98">
        <v>8</v>
      </c>
      <c r="Q94" s="111">
        <v>20</v>
      </c>
      <c r="R94" s="102" t="s">
        <v>104</v>
      </c>
      <c r="S94" s="102" t="s">
        <v>104</v>
      </c>
      <c r="T94" s="108">
        <f t="shared" si="25"/>
        <v>1</v>
      </c>
      <c r="U94" s="102" t="s">
        <v>104</v>
      </c>
      <c r="V94" s="60" t="str">
        <f t="shared" si="26"/>
        <v>Выполнено.</v>
      </c>
      <c r="W94" s="147"/>
    </row>
    <row r="95" spans="1:23" ht="186.75" customHeight="1">
      <c r="A95" s="78" t="s">
        <v>36</v>
      </c>
      <c r="B95" s="78">
        <v>3</v>
      </c>
      <c r="C95" s="79" t="s">
        <v>61</v>
      </c>
      <c r="D95" s="93" t="s">
        <v>263</v>
      </c>
      <c r="E95" s="93" t="s">
        <v>255</v>
      </c>
      <c r="F95" s="93" t="s">
        <v>119</v>
      </c>
      <c r="G95" s="149">
        <v>50735.3</v>
      </c>
      <c r="H95" s="149">
        <v>50735.3</v>
      </c>
      <c r="I95" s="95"/>
      <c r="J95" s="95"/>
      <c r="K95" s="96">
        <f t="shared" si="23"/>
        <v>50735.3</v>
      </c>
      <c r="L95" s="174"/>
      <c r="M95" s="97">
        <f t="shared" si="24"/>
        <v>1</v>
      </c>
      <c r="N95" s="93" t="s">
        <v>264</v>
      </c>
      <c r="O95" s="98" t="s">
        <v>265</v>
      </c>
      <c r="P95" s="98">
        <v>1</v>
      </c>
      <c r="Q95" s="64">
        <v>1</v>
      </c>
      <c r="R95" s="102" t="s">
        <v>104</v>
      </c>
      <c r="S95" s="102" t="s">
        <v>104</v>
      </c>
      <c r="T95" s="108">
        <f t="shared" si="25"/>
        <v>1</v>
      </c>
      <c r="U95" s="102" t="s">
        <v>104</v>
      </c>
      <c r="V95" s="60" t="str">
        <f t="shared" si="26"/>
        <v>Выполнено.</v>
      </c>
      <c r="W95" s="147"/>
    </row>
    <row r="96" spans="1:23" ht="91.5" customHeight="1">
      <c r="A96" s="78" t="s">
        <v>36</v>
      </c>
      <c r="B96" s="78">
        <v>3</v>
      </c>
      <c r="C96" s="79" t="s">
        <v>61</v>
      </c>
      <c r="D96" s="93" t="s">
        <v>223</v>
      </c>
      <c r="E96" s="93" t="s">
        <v>218</v>
      </c>
      <c r="F96" s="93" t="s">
        <v>119</v>
      </c>
      <c r="G96" s="149">
        <v>0</v>
      </c>
      <c r="H96" s="149">
        <v>0</v>
      </c>
      <c r="I96" s="149"/>
      <c r="J96" s="149"/>
      <c r="K96" s="96">
        <f t="shared" si="23"/>
        <v>0</v>
      </c>
      <c r="L96" s="174"/>
      <c r="M96" s="97" t="e">
        <f t="shared" si="24"/>
        <v>#DIV/0!</v>
      </c>
      <c r="N96" s="93" t="s">
        <v>266</v>
      </c>
      <c r="O96" s="98" t="s">
        <v>133</v>
      </c>
      <c r="P96" s="107">
        <v>8000</v>
      </c>
      <c r="Q96" s="151">
        <v>12530.74</v>
      </c>
      <c r="R96" s="102" t="s">
        <v>104</v>
      </c>
      <c r="S96" s="102" t="s">
        <v>104</v>
      </c>
      <c r="T96" s="108">
        <f t="shared" si="25"/>
        <v>1</v>
      </c>
      <c r="U96" s="102" t="s">
        <v>104</v>
      </c>
      <c r="V96" s="60" t="str">
        <f t="shared" si="26"/>
        <v>Выполнено.</v>
      </c>
      <c r="W96" s="147"/>
    </row>
    <row r="97" spans="1:23" ht="21" customHeight="1">
      <c r="A97" s="355" t="s">
        <v>267</v>
      </c>
      <c r="B97" s="356"/>
      <c r="C97" s="356"/>
      <c r="D97" s="356"/>
      <c r="E97" s="356"/>
      <c r="F97" s="356"/>
      <c r="G97" s="298"/>
      <c r="H97" s="298"/>
      <c r="I97" s="298"/>
      <c r="J97" s="298"/>
      <c r="K97" s="298"/>
      <c r="L97" s="298"/>
      <c r="M97" s="298"/>
      <c r="N97" s="130"/>
      <c r="O97" s="77"/>
      <c r="P97" s="77"/>
      <c r="Q97" s="77"/>
      <c r="R97" s="131"/>
      <c r="S97" s="131"/>
      <c r="T97" s="131"/>
      <c r="U97" s="131"/>
      <c r="V97" s="298"/>
      <c r="W97" s="298"/>
    </row>
    <row r="98" spans="1:23" ht="31.5" customHeight="1">
      <c r="A98" s="357" t="s">
        <v>162</v>
      </c>
      <c r="B98" s="356"/>
      <c r="C98" s="356"/>
      <c r="D98" s="356"/>
      <c r="E98" s="356"/>
      <c r="F98" s="356"/>
      <c r="G98" s="133">
        <f t="shared" ref="G98:L98" si="27">G99+G105</f>
        <v>50735.3</v>
      </c>
      <c r="H98" s="133">
        <f t="shared" si="27"/>
        <v>50735.3</v>
      </c>
      <c r="I98" s="133">
        <f t="shared" si="27"/>
        <v>0</v>
      </c>
      <c r="J98" s="133">
        <f t="shared" si="27"/>
        <v>0</v>
      </c>
      <c r="K98" s="133">
        <f t="shared" si="27"/>
        <v>50735.3</v>
      </c>
      <c r="L98" s="133">
        <f t="shared" si="27"/>
        <v>0</v>
      </c>
      <c r="M98" s="134">
        <f t="shared" si="24"/>
        <v>1</v>
      </c>
      <c r="N98" s="292" t="s">
        <v>268</v>
      </c>
      <c r="O98" s="293"/>
      <c r="P98" s="293"/>
      <c r="Q98" s="293"/>
      <c r="R98" s="358">
        <f>SUM(R87:R89)</f>
        <v>3</v>
      </c>
      <c r="S98" s="359"/>
      <c r="T98" s="358" t="s">
        <v>104</v>
      </c>
      <c r="U98" s="359"/>
      <c r="V98" s="360" t="s">
        <v>104</v>
      </c>
      <c r="W98" s="360"/>
    </row>
    <row r="99" spans="1:23" ht="38.25" customHeight="1">
      <c r="A99" s="357" t="s">
        <v>164</v>
      </c>
      <c r="B99" s="356"/>
      <c r="C99" s="356"/>
      <c r="D99" s="356"/>
      <c r="E99" s="356"/>
      <c r="F99" s="356"/>
      <c r="G99" s="135">
        <f t="shared" ref="G99:L99" si="28">SUM(G101:G104)</f>
        <v>50735.3</v>
      </c>
      <c r="H99" s="135">
        <f t="shared" si="28"/>
        <v>50735.3</v>
      </c>
      <c r="I99" s="135">
        <f t="shared" si="28"/>
        <v>0</v>
      </c>
      <c r="J99" s="135">
        <f t="shared" si="28"/>
        <v>0</v>
      </c>
      <c r="K99" s="135">
        <f t="shared" si="28"/>
        <v>50735.3</v>
      </c>
      <c r="L99" s="135">
        <f t="shared" si="28"/>
        <v>0</v>
      </c>
      <c r="M99" s="131" t="s">
        <v>104</v>
      </c>
      <c r="N99" s="292" t="s">
        <v>269</v>
      </c>
      <c r="O99" s="292"/>
      <c r="P99" s="292"/>
      <c r="Q99" s="292"/>
      <c r="R99" s="361">
        <v>3</v>
      </c>
      <c r="S99" s="361"/>
      <c r="T99" s="358" t="s">
        <v>104</v>
      </c>
      <c r="U99" s="358"/>
      <c r="V99" s="360" t="s">
        <v>104</v>
      </c>
      <c r="W99" s="360"/>
    </row>
    <row r="100" spans="1:23" ht="31.5" customHeight="1">
      <c r="A100" s="357" t="s">
        <v>166</v>
      </c>
      <c r="B100" s="356"/>
      <c r="C100" s="356"/>
      <c r="D100" s="356"/>
      <c r="E100" s="356"/>
      <c r="F100" s="356"/>
      <c r="G100" s="135"/>
      <c r="H100" s="135"/>
      <c r="I100" s="135"/>
      <c r="J100" s="135"/>
      <c r="K100" s="135"/>
      <c r="L100" s="136"/>
      <c r="M100" s="131" t="s">
        <v>104</v>
      </c>
      <c r="N100" s="362" t="s">
        <v>270</v>
      </c>
      <c r="O100" s="362"/>
      <c r="P100" s="362"/>
      <c r="Q100" s="362"/>
      <c r="R100" s="405">
        <f>R98/R99</f>
        <v>1</v>
      </c>
      <c r="S100" s="405"/>
      <c r="T100" s="358" t="s">
        <v>104</v>
      </c>
      <c r="U100" s="358"/>
      <c r="V100" s="360" t="s">
        <v>104</v>
      </c>
      <c r="W100" s="360"/>
    </row>
    <row r="101" spans="1:23" ht="31.5" customHeight="1">
      <c r="A101" s="357" t="s">
        <v>168</v>
      </c>
      <c r="B101" s="356"/>
      <c r="C101" s="356"/>
      <c r="D101" s="356"/>
      <c r="E101" s="356"/>
      <c r="F101" s="356"/>
      <c r="G101" s="135">
        <f t="shared" ref="G101:L101" si="29">SUM(G91:G96)</f>
        <v>50735.3</v>
      </c>
      <c r="H101" s="135">
        <f t="shared" si="29"/>
        <v>50735.3</v>
      </c>
      <c r="I101" s="135">
        <f t="shared" si="29"/>
        <v>0</v>
      </c>
      <c r="J101" s="135">
        <f t="shared" si="29"/>
        <v>0</v>
      </c>
      <c r="K101" s="135">
        <f t="shared" si="29"/>
        <v>50735.3</v>
      </c>
      <c r="L101" s="135">
        <f t="shared" si="29"/>
        <v>0</v>
      </c>
      <c r="M101" s="131" t="s">
        <v>104</v>
      </c>
      <c r="N101" s="362"/>
      <c r="O101" s="362"/>
      <c r="P101" s="362"/>
      <c r="Q101" s="362"/>
      <c r="R101" s="405"/>
      <c r="S101" s="405"/>
      <c r="T101" s="358"/>
      <c r="U101" s="358"/>
      <c r="V101" s="360"/>
      <c r="W101" s="360"/>
    </row>
    <row r="102" spans="1:23" ht="31.5" customHeight="1">
      <c r="A102" s="357" t="s">
        <v>169</v>
      </c>
      <c r="B102" s="356"/>
      <c r="C102" s="356"/>
      <c r="D102" s="356"/>
      <c r="E102" s="356"/>
      <c r="F102" s="356"/>
      <c r="G102" s="137">
        <v>0</v>
      </c>
      <c r="H102" s="137">
        <v>0</v>
      </c>
      <c r="I102" s="137">
        <v>0</v>
      </c>
      <c r="J102" s="137">
        <v>0</v>
      </c>
      <c r="K102" s="137">
        <v>0</v>
      </c>
      <c r="L102" s="137">
        <v>0</v>
      </c>
      <c r="M102" s="131" t="s">
        <v>104</v>
      </c>
      <c r="N102" s="362"/>
      <c r="O102" s="362"/>
      <c r="P102" s="362"/>
      <c r="Q102" s="362"/>
      <c r="R102" s="405"/>
      <c r="S102" s="405"/>
      <c r="T102" s="358"/>
      <c r="U102" s="358"/>
      <c r="V102" s="360"/>
      <c r="W102" s="360"/>
    </row>
    <row r="103" spans="1:23" ht="31.5" customHeight="1">
      <c r="A103" s="357" t="s">
        <v>170</v>
      </c>
      <c r="B103" s="356"/>
      <c r="C103" s="356"/>
      <c r="D103" s="356"/>
      <c r="E103" s="356"/>
      <c r="F103" s="356"/>
      <c r="G103" s="137">
        <v>0</v>
      </c>
      <c r="H103" s="137">
        <v>0</v>
      </c>
      <c r="I103" s="137">
        <v>0</v>
      </c>
      <c r="J103" s="137">
        <v>0</v>
      </c>
      <c r="K103" s="137">
        <v>0</v>
      </c>
      <c r="L103" s="137">
        <v>0</v>
      </c>
      <c r="M103" s="131" t="s">
        <v>104</v>
      </c>
      <c r="N103" s="302" t="s">
        <v>271</v>
      </c>
      <c r="O103" s="302"/>
      <c r="P103" s="302"/>
      <c r="Q103" s="302"/>
      <c r="R103" s="304" t="s">
        <v>104</v>
      </c>
      <c r="S103" s="304"/>
      <c r="T103" s="304">
        <f>SUM(T91:T96)</f>
        <v>6</v>
      </c>
      <c r="U103" s="304"/>
      <c r="V103" s="364" t="s">
        <v>104</v>
      </c>
      <c r="W103" s="364"/>
    </row>
    <row r="104" spans="1:23" ht="42.75" customHeight="1">
      <c r="A104" s="357" t="s">
        <v>172</v>
      </c>
      <c r="B104" s="356"/>
      <c r="C104" s="356"/>
      <c r="D104" s="356"/>
      <c r="E104" s="356"/>
      <c r="F104" s="356"/>
      <c r="G104" s="137">
        <v>0</v>
      </c>
      <c r="H104" s="137">
        <v>0</v>
      </c>
      <c r="I104" s="137">
        <v>0</v>
      </c>
      <c r="J104" s="137">
        <v>0</v>
      </c>
      <c r="K104" s="137">
        <v>0</v>
      </c>
      <c r="L104" s="137">
        <v>0</v>
      </c>
      <c r="M104" s="131" t="s">
        <v>104</v>
      </c>
      <c r="N104" s="302" t="s">
        <v>272</v>
      </c>
      <c r="O104" s="302"/>
      <c r="P104" s="302"/>
      <c r="Q104" s="302"/>
      <c r="R104" s="304" t="s">
        <v>104</v>
      </c>
      <c r="S104" s="304"/>
      <c r="T104" s="365">
        <v>6</v>
      </c>
      <c r="U104" s="365"/>
      <c r="V104" s="364" t="s">
        <v>104</v>
      </c>
      <c r="W104" s="364"/>
    </row>
    <row r="105" spans="1:23" ht="31.5" customHeight="1">
      <c r="A105" s="357" t="s">
        <v>174</v>
      </c>
      <c r="B105" s="356"/>
      <c r="C105" s="356"/>
      <c r="D105" s="356"/>
      <c r="E105" s="356"/>
      <c r="F105" s="356"/>
      <c r="G105" s="137">
        <v>0</v>
      </c>
      <c r="H105" s="137">
        <v>0</v>
      </c>
      <c r="I105" s="137">
        <v>0</v>
      </c>
      <c r="J105" s="137">
        <v>0</v>
      </c>
      <c r="K105" s="137">
        <v>0</v>
      </c>
      <c r="L105" s="137">
        <v>0</v>
      </c>
      <c r="M105" s="131" t="s">
        <v>104</v>
      </c>
      <c r="N105" s="366" t="s">
        <v>273</v>
      </c>
      <c r="O105" s="366"/>
      <c r="P105" s="366"/>
      <c r="Q105" s="366"/>
      <c r="R105" s="407" t="s">
        <v>104</v>
      </c>
      <c r="S105" s="407"/>
      <c r="T105" s="407">
        <f>T103/T104</f>
        <v>1</v>
      </c>
      <c r="U105" s="407"/>
      <c r="V105" s="364" t="s">
        <v>104</v>
      </c>
      <c r="W105" s="364"/>
    </row>
    <row r="106" spans="1:23" ht="34.5" customHeight="1">
      <c r="A106" s="357"/>
      <c r="B106" s="356"/>
      <c r="C106" s="356"/>
      <c r="D106" s="356"/>
      <c r="E106" s="356"/>
      <c r="F106" s="356"/>
      <c r="G106" s="137"/>
      <c r="H106" s="137"/>
      <c r="I106" s="137"/>
      <c r="J106" s="137"/>
      <c r="K106" s="77"/>
      <c r="L106" s="77"/>
      <c r="M106" s="131"/>
      <c r="N106" s="368" t="s">
        <v>274</v>
      </c>
      <c r="O106" s="408"/>
      <c r="P106" s="408"/>
      <c r="Q106" s="408"/>
      <c r="R106" s="370">
        <f>0.5*R100+0.3*T105+0.2*M98</f>
        <v>1</v>
      </c>
      <c r="S106" s="371"/>
      <c r="T106" s="371"/>
      <c r="U106" s="371"/>
      <c r="V106" s="372" t="s">
        <v>104</v>
      </c>
      <c r="W106" s="372"/>
    </row>
    <row r="107" spans="1:23" ht="25.5" customHeight="1">
      <c r="A107" s="357"/>
      <c r="B107" s="357"/>
      <c r="C107" s="357"/>
      <c r="D107" s="357"/>
      <c r="E107" s="357"/>
      <c r="F107" s="357"/>
      <c r="G107" s="137"/>
      <c r="H107" s="137"/>
      <c r="I107" s="137"/>
      <c r="J107" s="137"/>
      <c r="K107" s="137"/>
      <c r="L107" s="137"/>
      <c r="M107" s="51"/>
      <c r="N107" s="368" t="s">
        <v>275</v>
      </c>
      <c r="O107" s="368"/>
      <c r="P107" s="368"/>
      <c r="Q107" s="368"/>
      <c r="R107" s="373" t="str">
        <f>IF(R106&gt;=0.95,"Высокая эффективность",IF(AND(R106&lt;0.95,R106&gt;=0.8),"Средняя эффективность",IF(AND(R106&lt;0.8,R106&gt;=0.7),"Эффективность удовлетворительная",IF(R106&lt;0.7,"Эффективность неудовлетворительная",""))))</f>
        <v>Высокая эффективность</v>
      </c>
      <c r="S107" s="373"/>
      <c r="T107" s="373"/>
      <c r="U107" s="373"/>
      <c r="V107" s="372" t="s">
        <v>104</v>
      </c>
      <c r="W107" s="372"/>
    </row>
    <row r="108" spans="1:23" ht="21.75" customHeight="1">
      <c r="A108" s="180" t="s">
        <v>36</v>
      </c>
      <c r="B108" s="180" t="s">
        <v>276</v>
      </c>
      <c r="C108" s="112"/>
      <c r="D108" s="410" t="s">
        <v>277</v>
      </c>
      <c r="E108" s="410"/>
      <c r="F108" s="410"/>
      <c r="G108" s="410"/>
      <c r="H108" s="410"/>
      <c r="I108" s="410"/>
      <c r="J108" s="410"/>
      <c r="K108" s="410"/>
      <c r="L108" s="410"/>
      <c r="M108" s="410"/>
      <c r="N108" s="410"/>
      <c r="O108" s="410"/>
      <c r="P108" s="410"/>
      <c r="Q108" s="410"/>
      <c r="R108" s="410"/>
      <c r="S108" s="410"/>
      <c r="T108" s="410"/>
      <c r="U108" s="410"/>
      <c r="V108" s="410"/>
      <c r="W108" s="410"/>
    </row>
    <row r="109" spans="1:23" ht="152.25" customHeight="1">
      <c r="A109" s="54" t="s">
        <v>36</v>
      </c>
      <c r="B109" s="54" t="s">
        <v>276</v>
      </c>
      <c r="C109" s="110"/>
      <c r="D109" s="412" t="s">
        <v>278</v>
      </c>
      <c r="E109" s="412"/>
      <c r="F109" s="412"/>
      <c r="G109" s="412"/>
      <c r="H109" s="412"/>
      <c r="I109" s="412"/>
      <c r="J109" s="412"/>
      <c r="K109" s="412"/>
      <c r="L109" s="412"/>
      <c r="M109" s="412"/>
      <c r="N109" s="67" t="s">
        <v>279</v>
      </c>
      <c r="O109" s="68" t="s">
        <v>133</v>
      </c>
      <c r="P109" s="183">
        <v>6500</v>
      </c>
      <c r="Q109" s="184">
        <v>6693.2</v>
      </c>
      <c r="R109" s="185" t="s">
        <v>104</v>
      </c>
      <c r="S109" s="71">
        <f t="shared" ref="S109:S138" si="30">IF((P109/Q109)&lt;1,P109/Q109,1)</f>
        <v>0.97113488316500329</v>
      </c>
      <c r="T109" s="185" t="s">
        <v>104</v>
      </c>
      <c r="U109" s="185" t="s">
        <v>104</v>
      </c>
      <c r="V109" s="60" t="str">
        <f t="shared" ref="V109:V114" si="31">IF(S109&gt;=1,"Выполнено.",IF(S109&lt;1,"Не выполнено.",""))</f>
        <v>Не выполнено.</v>
      </c>
      <c r="W109" s="148" t="s">
        <v>280</v>
      </c>
    </row>
    <row r="110" spans="1:23" ht="186.75" customHeight="1">
      <c r="A110" s="54" t="s">
        <v>36</v>
      </c>
      <c r="B110" s="54">
        <v>4</v>
      </c>
      <c r="C110" s="110" t="s">
        <v>281</v>
      </c>
      <c r="D110" s="292" t="s">
        <v>282</v>
      </c>
      <c r="E110" s="292"/>
      <c r="F110" s="292"/>
      <c r="G110" s="292"/>
      <c r="H110" s="292"/>
      <c r="I110" s="292"/>
      <c r="J110" s="292"/>
      <c r="K110" s="292"/>
      <c r="L110" s="292"/>
      <c r="M110" s="292"/>
      <c r="N110" s="55" t="s">
        <v>283</v>
      </c>
      <c r="O110" s="56" t="s">
        <v>284</v>
      </c>
      <c r="P110" s="56">
        <v>22.65</v>
      </c>
      <c r="Q110" s="151">
        <v>25.36</v>
      </c>
      <c r="R110" s="59" t="s">
        <v>104</v>
      </c>
      <c r="S110" s="58">
        <f t="shared" si="30"/>
        <v>0.89313880126182965</v>
      </c>
      <c r="T110" s="59" t="s">
        <v>104</v>
      </c>
      <c r="U110" s="59" t="s">
        <v>104</v>
      </c>
      <c r="V110" s="60" t="str">
        <f t="shared" si="31"/>
        <v>Не выполнено.</v>
      </c>
      <c r="W110" s="148" t="s">
        <v>285</v>
      </c>
    </row>
    <row r="111" spans="1:23" ht="142.94999999999999" customHeight="1">
      <c r="A111" s="54" t="s">
        <v>36</v>
      </c>
      <c r="B111" s="54">
        <v>4</v>
      </c>
      <c r="C111" s="110" t="s">
        <v>281</v>
      </c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55" t="s">
        <v>286</v>
      </c>
      <c r="O111" s="56" t="s">
        <v>287</v>
      </c>
      <c r="P111" s="56">
        <v>0.15</v>
      </c>
      <c r="Q111" s="151">
        <v>0.14000000000000001</v>
      </c>
      <c r="R111" s="59" t="s">
        <v>104</v>
      </c>
      <c r="S111" s="58">
        <f t="shared" si="30"/>
        <v>1</v>
      </c>
      <c r="T111" s="59" t="s">
        <v>104</v>
      </c>
      <c r="U111" s="59" t="s">
        <v>104</v>
      </c>
      <c r="V111" s="182" t="str">
        <f t="shared" si="31"/>
        <v>Выполнено.</v>
      </c>
      <c r="W111" s="147"/>
    </row>
    <row r="112" spans="1:23" ht="151.5" customHeight="1">
      <c r="A112" s="54" t="s">
        <v>36</v>
      </c>
      <c r="B112" s="54">
        <v>4</v>
      </c>
      <c r="C112" s="110" t="s">
        <v>281</v>
      </c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55" t="s">
        <v>288</v>
      </c>
      <c r="O112" s="56" t="s">
        <v>289</v>
      </c>
      <c r="P112" s="56">
        <v>1.17</v>
      </c>
      <c r="Q112" s="151">
        <v>1.1499999999999999</v>
      </c>
      <c r="R112" s="59" t="s">
        <v>104</v>
      </c>
      <c r="S112" s="58">
        <f t="shared" si="30"/>
        <v>1</v>
      </c>
      <c r="T112" s="59" t="s">
        <v>104</v>
      </c>
      <c r="U112" s="59" t="s">
        <v>104</v>
      </c>
      <c r="V112" s="182" t="str">
        <f t="shared" si="31"/>
        <v>Выполнено.</v>
      </c>
      <c r="W112" s="147"/>
    </row>
    <row r="113" spans="1:23" ht="148.5" customHeight="1">
      <c r="A113" s="54" t="s">
        <v>36</v>
      </c>
      <c r="B113" s="54">
        <v>4</v>
      </c>
      <c r="C113" s="110" t="s">
        <v>281</v>
      </c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55" t="s">
        <v>290</v>
      </c>
      <c r="O113" s="56" t="s">
        <v>289</v>
      </c>
      <c r="P113" s="56">
        <v>0.16</v>
      </c>
      <c r="Q113" s="151">
        <v>0.15</v>
      </c>
      <c r="R113" s="59" t="s">
        <v>104</v>
      </c>
      <c r="S113" s="58">
        <f t="shared" si="30"/>
        <v>1</v>
      </c>
      <c r="T113" s="59" t="s">
        <v>104</v>
      </c>
      <c r="U113" s="59" t="s">
        <v>104</v>
      </c>
      <c r="V113" s="60" t="str">
        <f t="shared" si="31"/>
        <v>Выполнено.</v>
      </c>
      <c r="W113" s="147"/>
    </row>
    <row r="114" spans="1:23" ht="149.25" customHeight="1">
      <c r="A114" s="54" t="s">
        <v>36</v>
      </c>
      <c r="B114" s="54">
        <v>4</v>
      </c>
      <c r="C114" s="110" t="s">
        <v>281</v>
      </c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55" t="s">
        <v>291</v>
      </c>
      <c r="O114" s="56" t="s">
        <v>289</v>
      </c>
      <c r="P114" s="186">
        <v>330</v>
      </c>
      <c r="Q114" s="111">
        <v>181.15</v>
      </c>
      <c r="R114" s="59" t="s">
        <v>104</v>
      </c>
      <c r="S114" s="58">
        <f t="shared" si="30"/>
        <v>1</v>
      </c>
      <c r="T114" s="59" t="s">
        <v>104</v>
      </c>
      <c r="U114" s="59" t="s">
        <v>104</v>
      </c>
      <c r="V114" s="60" t="str">
        <f t="shared" si="31"/>
        <v>Выполнено.</v>
      </c>
      <c r="W114" s="147"/>
    </row>
    <row r="115" spans="1:23" ht="26.25" customHeight="1">
      <c r="A115" s="50" t="s">
        <v>36</v>
      </c>
      <c r="B115" s="50" t="s">
        <v>276</v>
      </c>
      <c r="C115" s="112"/>
      <c r="D115" s="283" t="s">
        <v>292</v>
      </c>
      <c r="E115" s="283"/>
      <c r="F115" s="283"/>
      <c r="G115" s="283"/>
      <c r="H115" s="283"/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283"/>
      <c r="T115" s="283"/>
      <c r="U115" s="283"/>
      <c r="V115" s="413"/>
      <c r="W115" s="413"/>
    </row>
    <row r="116" spans="1:23" ht="214.2" customHeight="1">
      <c r="A116" s="78" t="s">
        <v>36</v>
      </c>
      <c r="B116" s="78" t="s">
        <v>276</v>
      </c>
      <c r="C116" s="79"/>
      <c r="D116" s="93" t="s">
        <v>293</v>
      </c>
      <c r="E116" s="93" t="s">
        <v>294</v>
      </c>
      <c r="F116" s="93" t="s">
        <v>295</v>
      </c>
      <c r="G116" s="149">
        <v>0</v>
      </c>
      <c r="H116" s="149">
        <v>244.51</v>
      </c>
      <c r="I116" s="149"/>
      <c r="J116" s="149"/>
      <c r="K116" s="96">
        <f t="shared" ref="K116:K120" si="32">H116-I116+J116</f>
        <v>244.51</v>
      </c>
      <c r="L116" s="174"/>
      <c r="M116" s="97" t="e">
        <f t="shared" ref="M116:M179" si="33">IF((K116/(G116-L116))&lt;1,(K116/(G116-L116)),1)</f>
        <v>#DIV/0!</v>
      </c>
      <c r="N116" s="93" t="s">
        <v>296</v>
      </c>
      <c r="O116" s="98" t="s">
        <v>297</v>
      </c>
      <c r="P116" s="117">
        <v>825000</v>
      </c>
      <c r="Q116" s="118">
        <v>921392</v>
      </c>
      <c r="R116" s="102" t="s">
        <v>104</v>
      </c>
      <c r="S116" s="102" t="s">
        <v>104</v>
      </c>
      <c r="T116" s="100" t="s">
        <v>104</v>
      </c>
      <c r="U116" s="187">
        <f t="shared" ref="U116:U120" si="34">IF((P116/Q116)&lt;1,P116/Q116,1)</f>
        <v>0.89538437494573431</v>
      </c>
      <c r="V116" s="188" t="str">
        <f t="shared" ref="V116:V120" si="35">IF(U116&gt;=1,"Выполнено.",IF(U116&lt;1,"Не выполнено.",""))</f>
        <v>Не выполнено.</v>
      </c>
      <c r="W116" s="189" t="s">
        <v>298</v>
      </c>
    </row>
    <row r="117" spans="1:23" ht="214.2" customHeight="1">
      <c r="A117" s="78" t="s">
        <v>36</v>
      </c>
      <c r="B117" s="78" t="s">
        <v>276</v>
      </c>
      <c r="C117" s="79"/>
      <c r="D117" s="93" t="s">
        <v>299</v>
      </c>
      <c r="E117" s="93" t="s">
        <v>294</v>
      </c>
      <c r="F117" s="93" t="s">
        <v>295</v>
      </c>
      <c r="G117" s="149">
        <v>0</v>
      </c>
      <c r="H117" s="149">
        <v>33.82</v>
      </c>
      <c r="I117" s="149"/>
      <c r="J117" s="149"/>
      <c r="K117" s="96">
        <f t="shared" si="32"/>
        <v>33.82</v>
      </c>
      <c r="L117" s="174"/>
      <c r="M117" s="97" t="e">
        <f t="shared" si="33"/>
        <v>#DIV/0!</v>
      </c>
      <c r="N117" s="93" t="s">
        <v>300</v>
      </c>
      <c r="O117" s="98" t="s">
        <v>301</v>
      </c>
      <c r="P117" s="175">
        <v>5600</v>
      </c>
      <c r="Q117" s="190">
        <v>4917.1000000000004</v>
      </c>
      <c r="R117" s="102" t="s">
        <v>104</v>
      </c>
      <c r="S117" s="102" t="s">
        <v>104</v>
      </c>
      <c r="T117" s="100" t="s">
        <v>104</v>
      </c>
      <c r="U117" s="108">
        <f t="shared" si="34"/>
        <v>1</v>
      </c>
      <c r="V117" s="119" t="str">
        <f t="shared" si="35"/>
        <v>Выполнено.</v>
      </c>
      <c r="W117" s="173"/>
    </row>
    <row r="118" spans="1:23" ht="133.5" customHeight="1">
      <c r="A118" s="78" t="s">
        <v>36</v>
      </c>
      <c r="B118" s="78" t="s">
        <v>276</v>
      </c>
      <c r="C118" s="79"/>
      <c r="D118" s="93" t="s">
        <v>302</v>
      </c>
      <c r="E118" s="93" t="s">
        <v>294</v>
      </c>
      <c r="F118" s="93" t="s">
        <v>295</v>
      </c>
      <c r="G118" s="149">
        <v>0</v>
      </c>
      <c r="H118" s="149">
        <v>14.29</v>
      </c>
      <c r="I118" s="149"/>
      <c r="J118" s="149"/>
      <c r="K118" s="96">
        <f t="shared" si="32"/>
        <v>14.29</v>
      </c>
      <c r="L118" s="174"/>
      <c r="M118" s="97" t="e">
        <f t="shared" si="33"/>
        <v>#DIV/0!</v>
      </c>
      <c r="N118" s="93" t="s">
        <v>303</v>
      </c>
      <c r="O118" s="98" t="s">
        <v>304</v>
      </c>
      <c r="P118" s="175">
        <v>10100</v>
      </c>
      <c r="Q118" s="118">
        <v>8480</v>
      </c>
      <c r="R118" s="102" t="s">
        <v>104</v>
      </c>
      <c r="S118" s="102" t="s">
        <v>104</v>
      </c>
      <c r="T118" s="100" t="s">
        <v>104</v>
      </c>
      <c r="U118" s="108">
        <f t="shared" si="34"/>
        <v>1</v>
      </c>
      <c r="V118" s="182" t="str">
        <f t="shared" si="35"/>
        <v>Выполнено.</v>
      </c>
      <c r="W118" s="147"/>
    </row>
    <row r="119" spans="1:23" ht="78.75" customHeight="1">
      <c r="A119" s="78" t="s">
        <v>36</v>
      </c>
      <c r="B119" s="78" t="s">
        <v>276</v>
      </c>
      <c r="C119" s="79"/>
      <c r="D119" s="93" t="s">
        <v>305</v>
      </c>
      <c r="E119" s="93" t="s">
        <v>294</v>
      </c>
      <c r="F119" s="93" t="s">
        <v>295</v>
      </c>
      <c r="G119" s="149">
        <v>0</v>
      </c>
      <c r="H119" s="149">
        <v>9.74</v>
      </c>
      <c r="I119" s="149"/>
      <c r="J119" s="149"/>
      <c r="K119" s="96">
        <f t="shared" si="32"/>
        <v>9.74</v>
      </c>
      <c r="L119" s="174"/>
      <c r="M119" s="97" t="e">
        <f t="shared" si="33"/>
        <v>#DIV/0!</v>
      </c>
      <c r="N119" s="93" t="s">
        <v>306</v>
      </c>
      <c r="O119" s="98" t="s">
        <v>304</v>
      </c>
      <c r="P119" s="175">
        <v>890</v>
      </c>
      <c r="Q119" s="118">
        <v>796</v>
      </c>
      <c r="R119" s="102" t="s">
        <v>104</v>
      </c>
      <c r="S119" s="102" t="s">
        <v>104</v>
      </c>
      <c r="T119" s="100" t="s">
        <v>104</v>
      </c>
      <c r="U119" s="108">
        <f t="shared" si="34"/>
        <v>1</v>
      </c>
      <c r="V119" s="60" t="str">
        <f t="shared" si="35"/>
        <v>Выполнено.</v>
      </c>
      <c r="W119" s="147"/>
    </row>
    <row r="120" spans="1:23" ht="69" customHeight="1">
      <c r="A120" s="78" t="s">
        <v>36</v>
      </c>
      <c r="B120" s="78" t="s">
        <v>276</v>
      </c>
      <c r="C120" s="79"/>
      <c r="D120" s="93" t="s">
        <v>307</v>
      </c>
      <c r="E120" s="93" t="s">
        <v>308</v>
      </c>
      <c r="F120" s="93" t="s">
        <v>309</v>
      </c>
      <c r="G120" s="149">
        <v>0</v>
      </c>
      <c r="H120" s="149">
        <v>0</v>
      </c>
      <c r="I120" s="149"/>
      <c r="J120" s="149"/>
      <c r="K120" s="96">
        <f t="shared" si="32"/>
        <v>0</v>
      </c>
      <c r="L120" s="174"/>
      <c r="M120" s="97" t="e">
        <f t="shared" si="33"/>
        <v>#DIV/0!</v>
      </c>
      <c r="N120" s="93" t="s">
        <v>310</v>
      </c>
      <c r="O120" s="98" t="s">
        <v>304</v>
      </c>
      <c r="P120" s="175">
        <v>40000</v>
      </c>
      <c r="Q120" s="118">
        <v>36230</v>
      </c>
      <c r="R120" s="102" t="s">
        <v>104</v>
      </c>
      <c r="S120" s="102" t="s">
        <v>104</v>
      </c>
      <c r="T120" s="100" t="s">
        <v>104</v>
      </c>
      <c r="U120" s="108">
        <f t="shared" si="34"/>
        <v>1</v>
      </c>
      <c r="V120" s="60" t="str">
        <f t="shared" si="35"/>
        <v>Выполнено.</v>
      </c>
      <c r="W120" s="147"/>
    </row>
    <row r="121" spans="1:23" ht="18" customHeight="1">
      <c r="A121" s="355" t="s">
        <v>311</v>
      </c>
      <c r="B121" s="356"/>
      <c r="C121" s="356"/>
      <c r="D121" s="356"/>
      <c r="E121" s="356"/>
      <c r="F121" s="356"/>
      <c r="G121" s="298"/>
      <c r="H121" s="298"/>
      <c r="I121" s="298"/>
      <c r="J121" s="298"/>
      <c r="K121" s="298"/>
      <c r="L121" s="298"/>
      <c r="M121" s="298"/>
      <c r="N121" s="130"/>
      <c r="O121" s="77"/>
      <c r="P121" s="77"/>
      <c r="Q121" s="77"/>
      <c r="R121" s="131"/>
      <c r="S121" s="131"/>
      <c r="T121" s="131"/>
      <c r="U121" s="131"/>
      <c r="V121" s="298"/>
      <c r="W121" s="298"/>
    </row>
    <row r="122" spans="1:23" ht="28.5" customHeight="1">
      <c r="A122" s="357" t="s">
        <v>162</v>
      </c>
      <c r="B122" s="356"/>
      <c r="C122" s="356"/>
      <c r="D122" s="356"/>
      <c r="E122" s="356"/>
      <c r="F122" s="356"/>
      <c r="G122" s="133">
        <f t="shared" ref="G122:L122" si="36">G123+G129</f>
        <v>0</v>
      </c>
      <c r="H122" s="133">
        <f t="shared" si="36"/>
        <v>302.36</v>
      </c>
      <c r="I122" s="133">
        <f t="shared" si="36"/>
        <v>0</v>
      </c>
      <c r="J122" s="133">
        <f t="shared" si="36"/>
        <v>0</v>
      </c>
      <c r="K122" s="133">
        <f t="shared" si="36"/>
        <v>302.36</v>
      </c>
      <c r="L122" s="133">
        <f t="shared" si="36"/>
        <v>0</v>
      </c>
      <c r="M122" s="191" t="e">
        <f t="shared" si="33"/>
        <v>#DIV/0!</v>
      </c>
      <c r="N122" s="292" t="s">
        <v>312</v>
      </c>
      <c r="O122" s="293"/>
      <c r="P122" s="293"/>
      <c r="Q122" s="293"/>
      <c r="R122" s="358">
        <f>SUM(S109:S114)</f>
        <v>5.8642736844268324</v>
      </c>
      <c r="S122" s="359"/>
      <c r="T122" s="358" t="s">
        <v>104</v>
      </c>
      <c r="U122" s="359"/>
      <c r="V122" s="360" t="s">
        <v>104</v>
      </c>
      <c r="W122" s="360"/>
    </row>
    <row r="123" spans="1:23" ht="39.75" customHeight="1">
      <c r="A123" s="357" t="s">
        <v>164</v>
      </c>
      <c r="B123" s="356"/>
      <c r="C123" s="356"/>
      <c r="D123" s="356"/>
      <c r="E123" s="356"/>
      <c r="F123" s="356"/>
      <c r="G123" s="135">
        <f t="shared" ref="G123:L123" si="37">SUM(G125:G128)</f>
        <v>0</v>
      </c>
      <c r="H123" s="135">
        <f t="shared" si="37"/>
        <v>0</v>
      </c>
      <c r="I123" s="135">
        <f t="shared" si="37"/>
        <v>0</v>
      </c>
      <c r="J123" s="135">
        <f t="shared" si="37"/>
        <v>0</v>
      </c>
      <c r="K123" s="135">
        <f t="shared" si="37"/>
        <v>0</v>
      </c>
      <c r="L123" s="135">
        <f t="shared" si="37"/>
        <v>0</v>
      </c>
      <c r="M123" s="131" t="s">
        <v>104</v>
      </c>
      <c r="N123" s="292" t="s">
        <v>313</v>
      </c>
      <c r="O123" s="292"/>
      <c r="P123" s="292"/>
      <c r="Q123" s="292"/>
      <c r="R123" s="361">
        <v>6</v>
      </c>
      <c r="S123" s="361"/>
      <c r="T123" s="358" t="s">
        <v>104</v>
      </c>
      <c r="U123" s="358"/>
      <c r="V123" s="360" t="s">
        <v>104</v>
      </c>
      <c r="W123" s="360"/>
    </row>
    <row r="124" spans="1:23" ht="28.5" customHeight="1">
      <c r="A124" s="357" t="s">
        <v>166</v>
      </c>
      <c r="B124" s="356"/>
      <c r="C124" s="356"/>
      <c r="D124" s="356"/>
      <c r="E124" s="356"/>
      <c r="F124" s="356"/>
      <c r="G124" s="179"/>
      <c r="H124" s="179"/>
      <c r="I124" s="179"/>
      <c r="J124" s="179"/>
      <c r="K124" s="135"/>
      <c r="L124" s="192"/>
      <c r="M124" s="131" t="s">
        <v>104</v>
      </c>
      <c r="N124" s="362" t="s">
        <v>314</v>
      </c>
      <c r="O124" s="362"/>
      <c r="P124" s="362"/>
      <c r="Q124" s="362"/>
      <c r="R124" s="363">
        <f>R122/R123</f>
        <v>0.97737894740447206</v>
      </c>
      <c r="S124" s="363"/>
      <c r="T124" s="358" t="s">
        <v>104</v>
      </c>
      <c r="U124" s="358"/>
      <c r="V124" s="360" t="s">
        <v>104</v>
      </c>
      <c r="W124" s="360"/>
    </row>
    <row r="125" spans="1:23" ht="28.5" customHeight="1">
      <c r="A125" s="357" t="s">
        <v>168</v>
      </c>
      <c r="B125" s="356"/>
      <c r="C125" s="356"/>
      <c r="D125" s="356"/>
      <c r="E125" s="356"/>
      <c r="F125" s="356"/>
      <c r="G125" s="135">
        <v>0</v>
      </c>
      <c r="H125" s="135">
        <v>0</v>
      </c>
      <c r="I125" s="135">
        <v>0</v>
      </c>
      <c r="J125" s="135">
        <v>0</v>
      </c>
      <c r="K125" s="135">
        <v>0</v>
      </c>
      <c r="L125" s="135">
        <v>0</v>
      </c>
      <c r="M125" s="131" t="s">
        <v>104</v>
      </c>
      <c r="N125" s="362"/>
      <c r="O125" s="362"/>
      <c r="P125" s="362"/>
      <c r="Q125" s="362"/>
      <c r="R125" s="363"/>
      <c r="S125" s="363"/>
      <c r="T125" s="358"/>
      <c r="U125" s="358"/>
      <c r="V125" s="360"/>
      <c r="W125" s="360"/>
    </row>
    <row r="126" spans="1:23" ht="28.5" customHeight="1">
      <c r="A126" s="357" t="s">
        <v>169</v>
      </c>
      <c r="B126" s="356"/>
      <c r="C126" s="356"/>
      <c r="D126" s="356"/>
      <c r="E126" s="356"/>
      <c r="F126" s="356"/>
      <c r="G126" s="135">
        <v>0</v>
      </c>
      <c r="H126" s="135">
        <v>0</v>
      </c>
      <c r="I126" s="135">
        <v>0</v>
      </c>
      <c r="J126" s="135">
        <v>0</v>
      </c>
      <c r="K126" s="135">
        <v>0</v>
      </c>
      <c r="L126" s="135">
        <v>0</v>
      </c>
      <c r="M126" s="131" t="s">
        <v>104</v>
      </c>
      <c r="N126" s="362"/>
      <c r="O126" s="362"/>
      <c r="P126" s="362"/>
      <c r="Q126" s="362"/>
      <c r="R126" s="363"/>
      <c r="S126" s="363"/>
      <c r="T126" s="358"/>
      <c r="U126" s="358"/>
      <c r="V126" s="360"/>
      <c r="W126" s="360"/>
    </row>
    <row r="127" spans="1:23" ht="28.5" customHeight="1">
      <c r="A127" s="357" t="s">
        <v>170</v>
      </c>
      <c r="B127" s="356"/>
      <c r="C127" s="356"/>
      <c r="D127" s="356"/>
      <c r="E127" s="356"/>
      <c r="F127" s="356"/>
      <c r="G127" s="135">
        <v>0</v>
      </c>
      <c r="H127" s="135">
        <v>0</v>
      </c>
      <c r="I127" s="135">
        <v>0</v>
      </c>
      <c r="J127" s="135">
        <v>0</v>
      </c>
      <c r="K127" s="135">
        <v>0</v>
      </c>
      <c r="L127" s="135">
        <v>0</v>
      </c>
      <c r="M127" s="131" t="s">
        <v>104</v>
      </c>
      <c r="N127" s="302" t="s">
        <v>315</v>
      </c>
      <c r="O127" s="302"/>
      <c r="P127" s="302"/>
      <c r="Q127" s="302"/>
      <c r="R127" s="304" t="s">
        <v>104</v>
      </c>
      <c r="S127" s="304"/>
      <c r="T127" s="304">
        <f>SUM(U116:U120)</f>
        <v>4.8953843749457349</v>
      </c>
      <c r="U127" s="304"/>
      <c r="V127" s="364" t="s">
        <v>104</v>
      </c>
      <c r="W127" s="364"/>
    </row>
    <row r="128" spans="1:23" ht="45" customHeight="1">
      <c r="A128" s="357" t="s">
        <v>172</v>
      </c>
      <c r="B128" s="356"/>
      <c r="C128" s="356"/>
      <c r="D128" s="356"/>
      <c r="E128" s="356"/>
      <c r="F128" s="356"/>
      <c r="G128" s="135">
        <v>0</v>
      </c>
      <c r="H128" s="135">
        <v>0</v>
      </c>
      <c r="I128" s="135">
        <v>0</v>
      </c>
      <c r="J128" s="135">
        <v>0</v>
      </c>
      <c r="K128" s="135">
        <v>0</v>
      </c>
      <c r="L128" s="135">
        <v>0</v>
      </c>
      <c r="M128" s="131" t="s">
        <v>104</v>
      </c>
      <c r="N128" s="302" t="s">
        <v>316</v>
      </c>
      <c r="O128" s="302"/>
      <c r="P128" s="302"/>
      <c r="Q128" s="302"/>
      <c r="R128" s="304" t="s">
        <v>104</v>
      </c>
      <c r="S128" s="304"/>
      <c r="T128" s="365">
        <v>5</v>
      </c>
      <c r="U128" s="365"/>
      <c r="V128" s="364" t="s">
        <v>104</v>
      </c>
      <c r="W128" s="364"/>
    </row>
    <row r="129" spans="1:23" ht="36.75" customHeight="1">
      <c r="A129" s="357" t="s">
        <v>174</v>
      </c>
      <c r="B129" s="356"/>
      <c r="C129" s="356"/>
      <c r="D129" s="356"/>
      <c r="E129" s="356"/>
      <c r="F129" s="356"/>
      <c r="G129" s="135">
        <f t="shared" ref="G129:L129" si="38">SUM(G116:G120)</f>
        <v>0</v>
      </c>
      <c r="H129" s="135">
        <f t="shared" si="38"/>
        <v>302.36</v>
      </c>
      <c r="I129" s="135">
        <f t="shared" si="38"/>
        <v>0</v>
      </c>
      <c r="J129" s="135">
        <f t="shared" si="38"/>
        <v>0</v>
      </c>
      <c r="K129" s="135">
        <f t="shared" si="38"/>
        <v>302.36</v>
      </c>
      <c r="L129" s="135">
        <f t="shared" si="38"/>
        <v>0</v>
      </c>
      <c r="M129" s="131" t="s">
        <v>104</v>
      </c>
      <c r="N129" s="366" t="s">
        <v>317</v>
      </c>
      <c r="O129" s="366"/>
      <c r="P129" s="366"/>
      <c r="Q129" s="366"/>
      <c r="R129" s="367" t="s">
        <v>104</v>
      </c>
      <c r="S129" s="367"/>
      <c r="T129" s="367">
        <f>T127/T128</f>
        <v>0.97907687498914697</v>
      </c>
      <c r="U129" s="367"/>
      <c r="V129" s="364" t="s">
        <v>104</v>
      </c>
      <c r="W129" s="364"/>
    </row>
    <row r="130" spans="1:23" ht="41.25" customHeight="1">
      <c r="A130" s="357"/>
      <c r="B130" s="356"/>
      <c r="C130" s="356"/>
      <c r="D130" s="356"/>
      <c r="E130" s="356"/>
      <c r="F130" s="356"/>
      <c r="G130" s="137"/>
      <c r="H130" s="137"/>
      <c r="I130" s="137"/>
      <c r="J130" s="137"/>
      <c r="K130" s="77"/>
      <c r="L130" s="77"/>
      <c r="M130" s="131"/>
      <c r="N130" s="368" t="s">
        <v>318</v>
      </c>
      <c r="O130" s="408"/>
      <c r="P130" s="408"/>
      <c r="Q130" s="408"/>
      <c r="R130" s="370">
        <f>0.5*R124+0.3*T129</f>
        <v>0.7824125361989801</v>
      </c>
      <c r="S130" s="371"/>
      <c r="T130" s="371"/>
      <c r="U130" s="371"/>
      <c r="V130" s="372" t="s">
        <v>104</v>
      </c>
      <c r="W130" s="372"/>
    </row>
    <row r="131" spans="1:23" ht="27.75" customHeight="1">
      <c r="A131" s="357"/>
      <c r="B131" s="357"/>
      <c r="C131" s="357"/>
      <c r="D131" s="357"/>
      <c r="E131" s="357"/>
      <c r="F131" s="357"/>
      <c r="G131" s="137"/>
      <c r="H131" s="137"/>
      <c r="I131" s="137"/>
      <c r="J131" s="137"/>
      <c r="K131" s="137"/>
      <c r="L131" s="137"/>
      <c r="M131" s="51"/>
      <c r="N131" s="368" t="s">
        <v>319</v>
      </c>
      <c r="O131" s="368"/>
      <c r="P131" s="368"/>
      <c r="Q131" s="368"/>
      <c r="R131" s="373" t="str">
        <f>IF(R130&gt;=0.95,"Высокая эффективность",IF(AND(R130&lt;0.95,R130&gt;=0.8),"Средняя эффективность",IF(AND(R130&lt;0.8,R130&gt;=0.7),"Эффективность удовлетворительная",IF(R130&lt;0.7,"Эффективность неудовлетворительная",""))))</f>
        <v>Эффективность удовлетворительная</v>
      </c>
      <c r="S131" s="373"/>
      <c r="T131" s="373"/>
      <c r="U131" s="373"/>
      <c r="V131" s="372" t="s">
        <v>104</v>
      </c>
      <c r="W131" s="372"/>
    </row>
    <row r="132" spans="1:23" ht="23.25" customHeight="1">
      <c r="A132" s="180" t="s">
        <v>36</v>
      </c>
      <c r="B132" s="180" t="s">
        <v>320</v>
      </c>
      <c r="C132" s="193"/>
      <c r="D132" s="410" t="s">
        <v>321</v>
      </c>
      <c r="E132" s="410"/>
      <c r="F132" s="410"/>
      <c r="G132" s="410"/>
      <c r="H132" s="410"/>
      <c r="I132" s="410"/>
      <c r="J132" s="410"/>
      <c r="K132" s="410"/>
      <c r="L132" s="410"/>
      <c r="M132" s="410"/>
      <c r="N132" s="410"/>
      <c r="O132" s="410"/>
      <c r="P132" s="410"/>
      <c r="Q132" s="410"/>
      <c r="R132" s="410"/>
      <c r="S132" s="410"/>
      <c r="T132" s="410"/>
      <c r="U132" s="410"/>
      <c r="V132" s="410"/>
      <c r="W132" s="410"/>
    </row>
    <row r="133" spans="1:23" ht="103.95" customHeight="1">
      <c r="A133" s="54" t="s">
        <v>36</v>
      </c>
      <c r="B133" s="54" t="s">
        <v>320</v>
      </c>
      <c r="C133" s="110"/>
      <c r="D133" s="412" t="s">
        <v>322</v>
      </c>
      <c r="E133" s="412"/>
      <c r="F133" s="412"/>
      <c r="G133" s="412"/>
      <c r="H133" s="412"/>
      <c r="I133" s="412"/>
      <c r="J133" s="412"/>
      <c r="K133" s="412"/>
      <c r="L133" s="412"/>
      <c r="M133" s="412"/>
      <c r="N133" s="67" t="s">
        <v>323</v>
      </c>
      <c r="O133" s="68" t="s">
        <v>103</v>
      </c>
      <c r="P133" s="68">
        <v>89.2</v>
      </c>
      <c r="Q133" s="154">
        <v>89.2</v>
      </c>
      <c r="R133" s="71">
        <f t="shared" ref="R133:R147" si="39">IF((Q133/P133)&lt;1,Q133/P133,1)</f>
        <v>1</v>
      </c>
      <c r="S133" s="185" t="s">
        <v>104</v>
      </c>
      <c r="T133" s="185" t="s">
        <v>104</v>
      </c>
      <c r="U133" s="185" t="s">
        <v>104</v>
      </c>
      <c r="V133" s="60" t="str">
        <f t="shared" ref="V133:V136" si="40">IF(R133&gt;=1,"Выполнено.",IF(R133&lt;1,"Не выполнено.",""))</f>
        <v>Выполнено.</v>
      </c>
      <c r="W133" s="147"/>
    </row>
    <row r="134" spans="1:23" ht="147.75" customHeight="1">
      <c r="A134" s="291" t="s">
        <v>36</v>
      </c>
      <c r="B134" s="291" t="s">
        <v>320</v>
      </c>
      <c r="C134" s="411" t="s">
        <v>180</v>
      </c>
      <c r="D134" s="292" t="s">
        <v>324</v>
      </c>
      <c r="E134" s="292"/>
      <c r="F134" s="292"/>
      <c r="G134" s="292"/>
      <c r="H134" s="292"/>
      <c r="I134" s="292"/>
      <c r="J134" s="292"/>
      <c r="K134" s="292"/>
      <c r="L134" s="292"/>
      <c r="M134" s="292"/>
      <c r="N134" s="55" t="s">
        <v>325</v>
      </c>
      <c r="O134" s="56" t="s">
        <v>103</v>
      </c>
      <c r="P134" s="56">
        <v>138.58000000000001</v>
      </c>
      <c r="Q134" s="64">
        <v>146.38999999999999</v>
      </c>
      <c r="R134" s="58">
        <f t="shared" si="39"/>
        <v>1</v>
      </c>
      <c r="S134" s="59" t="s">
        <v>104</v>
      </c>
      <c r="T134" s="59" t="s">
        <v>104</v>
      </c>
      <c r="U134" s="59" t="s">
        <v>104</v>
      </c>
      <c r="V134" s="122" t="str">
        <f t="shared" si="40"/>
        <v>Выполнено.</v>
      </c>
      <c r="W134" s="194"/>
    </row>
    <row r="135" spans="1:23" ht="175.5" customHeight="1">
      <c r="A135" s="291"/>
      <c r="B135" s="291"/>
      <c r="C135" s="411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55" t="s">
        <v>326</v>
      </c>
      <c r="O135" s="56" t="s">
        <v>103</v>
      </c>
      <c r="P135" s="56">
        <v>78.13</v>
      </c>
      <c r="Q135" s="64">
        <v>40.32</v>
      </c>
      <c r="R135" s="58">
        <f t="shared" si="39"/>
        <v>0.516062971969794</v>
      </c>
      <c r="S135" s="59" t="s">
        <v>104</v>
      </c>
      <c r="T135" s="59" t="s">
        <v>104</v>
      </c>
      <c r="U135" s="195" t="s">
        <v>104</v>
      </c>
      <c r="V135" s="188" t="str">
        <f t="shared" si="40"/>
        <v>Не выполнено.</v>
      </c>
      <c r="W135" s="196" t="s">
        <v>327</v>
      </c>
    </row>
    <row r="136" spans="1:23" ht="118.5" customHeight="1">
      <c r="A136" s="291"/>
      <c r="B136" s="291"/>
      <c r="C136" s="411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55" t="s">
        <v>328</v>
      </c>
      <c r="O136" s="56" t="s">
        <v>103</v>
      </c>
      <c r="P136" s="56">
        <v>19.05</v>
      </c>
      <c r="Q136" s="64">
        <v>19.05</v>
      </c>
      <c r="R136" s="58">
        <f t="shared" si="39"/>
        <v>1</v>
      </c>
      <c r="S136" s="59" t="s">
        <v>104</v>
      </c>
      <c r="T136" s="59" t="s">
        <v>104</v>
      </c>
      <c r="U136" s="59" t="s">
        <v>104</v>
      </c>
      <c r="V136" s="119" t="str">
        <f t="shared" si="40"/>
        <v>Выполнено.</v>
      </c>
      <c r="W136" s="173"/>
    </row>
    <row r="137" spans="1:23" ht="210.6" customHeight="1">
      <c r="A137" s="291"/>
      <c r="B137" s="291"/>
      <c r="C137" s="411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55" t="s">
        <v>329</v>
      </c>
      <c r="O137" s="56" t="s">
        <v>103</v>
      </c>
      <c r="P137" s="56">
        <v>6.7</v>
      </c>
      <c r="Q137" s="151">
        <v>21.05</v>
      </c>
      <c r="R137" s="59" t="s">
        <v>104</v>
      </c>
      <c r="S137" s="58">
        <f t="shared" si="30"/>
        <v>0.31828978622327792</v>
      </c>
      <c r="T137" s="59" t="s">
        <v>104</v>
      </c>
      <c r="U137" s="59" t="s">
        <v>104</v>
      </c>
      <c r="V137" s="60" t="str">
        <f t="shared" ref="V137:V138" si="41">IF(S137&gt;=1,"Выполнено.",IF(S137&lt;1,"Не выполнено.",""))</f>
        <v>Не выполнено.</v>
      </c>
      <c r="W137" s="197" t="s">
        <v>236</v>
      </c>
    </row>
    <row r="138" spans="1:23" ht="243" customHeight="1">
      <c r="A138" s="291"/>
      <c r="B138" s="291"/>
      <c r="C138" s="411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55" t="s">
        <v>330</v>
      </c>
      <c r="O138" s="56" t="s">
        <v>103</v>
      </c>
      <c r="P138" s="56">
        <v>5.56</v>
      </c>
      <c r="Q138" s="151">
        <v>25</v>
      </c>
      <c r="R138" s="59" t="s">
        <v>104</v>
      </c>
      <c r="S138" s="58">
        <f t="shared" si="30"/>
        <v>0.22239999999999999</v>
      </c>
      <c r="T138" s="59" t="s">
        <v>104</v>
      </c>
      <c r="U138" s="59" t="s">
        <v>104</v>
      </c>
      <c r="V138" s="60" t="str">
        <f t="shared" si="41"/>
        <v>Не выполнено.</v>
      </c>
      <c r="W138" s="197" t="s">
        <v>331</v>
      </c>
    </row>
    <row r="139" spans="1:23" ht="298.5" customHeight="1">
      <c r="A139" s="291"/>
      <c r="B139" s="291"/>
      <c r="C139" s="411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55" t="s">
        <v>332</v>
      </c>
      <c r="O139" s="56" t="s">
        <v>80</v>
      </c>
      <c r="P139" s="56">
        <v>115</v>
      </c>
      <c r="Q139" s="64">
        <v>233</v>
      </c>
      <c r="R139" s="58">
        <f t="shared" si="39"/>
        <v>1</v>
      </c>
      <c r="S139" s="59" t="s">
        <v>104</v>
      </c>
      <c r="T139" s="59" t="s">
        <v>104</v>
      </c>
      <c r="U139" s="59" t="s">
        <v>104</v>
      </c>
      <c r="V139" s="60" t="str">
        <f t="shared" ref="V139:V140" si="42">IF(R139&gt;=1,"Выполнено.",IF(R139&lt;1,"Не выполнено.",""))</f>
        <v>Выполнено.</v>
      </c>
      <c r="W139" s="147"/>
    </row>
    <row r="140" spans="1:23" ht="119.4" customHeight="1">
      <c r="A140" s="291"/>
      <c r="B140" s="291"/>
      <c r="C140" s="411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55" t="s">
        <v>333</v>
      </c>
      <c r="O140" s="56" t="s">
        <v>103</v>
      </c>
      <c r="P140" s="56">
        <v>95</v>
      </c>
      <c r="Q140" s="151">
        <v>99.86</v>
      </c>
      <c r="R140" s="58">
        <f t="shared" si="39"/>
        <v>1</v>
      </c>
      <c r="S140" s="59" t="s">
        <v>104</v>
      </c>
      <c r="T140" s="59" t="s">
        <v>104</v>
      </c>
      <c r="U140" s="59" t="s">
        <v>104</v>
      </c>
      <c r="V140" s="60" t="str">
        <f t="shared" si="42"/>
        <v>Выполнено.</v>
      </c>
      <c r="W140" s="147"/>
    </row>
    <row r="141" spans="1:23" ht="31.5" customHeight="1">
      <c r="A141" s="50" t="s">
        <v>36</v>
      </c>
      <c r="B141" s="50" t="s">
        <v>320</v>
      </c>
      <c r="C141" s="112" t="s">
        <v>180</v>
      </c>
      <c r="D141" s="283" t="s">
        <v>334</v>
      </c>
      <c r="E141" s="283"/>
      <c r="F141" s="283"/>
      <c r="G141" s="283"/>
      <c r="H141" s="283"/>
      <c r="I141" s="283"/>
      <c r="J141" s="283"/>
      <c r="K141" s="283"/>
      <c r="L141" s="283"/>
      <c r="M141" s="283"/>
      <c r="N141" s="283"/>
      <c r="O141" s="283"/>
      <c r="P141" s="283"/>
      <c r="Q141" s="283"/>
      <c r="R141" s="283"/>
      <c r="S141" s="283"/>
      <c r="T141" s="283"/>
      <c r="U141" s="283"/>
      <c r="V141" s="283"/>
      <c r="W141" s="283"/>
    </row>
    <row r="142" spans="1:23" ht="165" customHeight="1">
      <c r="A142" s="78" t="s">
        <v>36</v>
      </c>
      <c r="B142" s="78" t="s">
        <v>320</v>
      </c>
      <c r="C142" s="79" t="s">
        <v>335</v>
      </c>
      <c r="D142" s="80" t="s">
        <v>336</v>
      </c>
      <c r="E142" s="80" t="s">
        <v>190</v>
      </c>
      <c r="F142" s="80" t="s">
        <v>119</v>
      </c>
      <c r="G142" s="198">
        <v>51881.71</v>
      </c>
      <c r="H142" s="199">
        <v>51809.46</v>
      </c>
      <c r="I142" s="171"/>
      <c r="J142" s="171"/>
      <c r="K142" s="83">
        <f t="shared" ref="K142:K149" si="43">H142-I142+J142</f>
        <v>51809.46</v>
      </c>
      <c r="L142" s="184"/>
      <c r="M142" s="84">
        <f t="shared" si="33"/>
        <v>0.99860740904646361</v>
      </c>
      <c r="N142" s="80" t="s">
        <v>337</v>
      </c>
      <c r="O142" s="85" t="s">
        <v>103</v>
      </c>
      <c r="P142" s="85">
        <v>100</v>
      </c>
      <c r="Q142" s="200">
        <v>94.4</v>
      </c>
      <c r="R142" s="90" t="s">
        <v>104</v>
      </c>
      <c r="S142" s="90" t="s">
        <v>104</v>
      </c>
      <c r="T142" s="89" t="s">
        <v>104</v>
      </c>
      <c r="U142" s="90" t="s">
        <v>104</v>
      </c>
      <c r="V142" s="201" t="s">
        <v>124</v>
      </c>
      <c r="W142" s="202"/>
    </row>
    <row r="143" spans="1:23" ht="129.6" customHeight="1">
      <c r="A143" s="78" t="s">
        <v>36</v>
      </c>
      <c r="B143" s="78" t="s">
        <v>320</v>
      </c>
      <c r="C143" s="79" t="s">
        <v>338</v>
      </c>
      <c r="D143" s="93" t="s">
        <v>339</v>
      </c>
      <c r="E143" s="93" t="s">
        <v>340</v>
      </c>
      <c r="F143" s="93" t="s">
        <v>119</v>
      </c>
      <c r="G143" s="176">
        <v>0</v>
      </c>
      <c r="H143" s="176">
        <v>0</v>
      </c>
      <c r="I143" s="149"/>
      <c r="J143" s="149"/>
      <c r="K143" s="96">
        <f t="shared" si="43"/>
        <v>0</v>
      </c>
      <c r="L143" s="174"/>
      <c r="M143" s="97" t="e">
        <f t="shared" si="33"/>
        <v>#DIV/0!</v>
      </c>
      <c r="N143" s="93" t="s">
        <v>341</v>
      </c>
      <c r="O143" s="98" t="s">
        <v>265</v>
      </c>
      <c r="P143" s="98">
        <v>0</v>
      </c>
      <c r="Q143" s="64">
        <v>0</v>
      </c>
      <c r="R143" s="102" t="s">
        <v>104</v>
      </c>
      <c r="S143" s="102" t="s">
        <v>104</v>
      </c>
      <c r="T143" s="108" t="s">
        <v>104</v>
      </c>
      <c r="U143" s="102" t="s">
        <v>104</v>
      </c>
      <c r="V143" s="201" t="s">
        <v>124</v>
      </c>
      <c r="W143" s="202"/>
    </row>
    <row r="144" spans="1:23" ht="81" customHeight="1">
      <c r="A144" s="299" t="s">
        <v>36</v>
      </c>
      <c r="B144" s="299" t="s">
        <v>320</v>
      </c>
      <c r="C144" s="350" t="s">
        <v>342</v>
      </c>
      <c r="D144" s="302" t="s">
        <v>343</v>
      </c>
      <c r="E144" s="302" t="s">
        <v>340</v>
      </c>
      <c r="F144" s="93" t="s">
        <v>119</v>
      </c>
      <c r="G144" s="203">
        <f>25876.9+11+1180</f>
        <v>27067.9</v>
      </c>
      <c r="H144" s="203">
        <f>25876.9+6.6+1028</f>
        <v>26911.5</v>
      </c>
      <c r="I144" s="149"/>
      <c r="J144" s="149"/>
      <c r="K144" s="96">
        <f t="shared" si="43"/>
        <v>26911.5</v>
      </c>
      <c r="L144" s="174"/>
      <c r="M144" s="97">
        <f t="shared" si="33"/>
        <v>0.99422193816291615</v>
      </c>
      <c r="N144" s="302" t="s">
        <v>344</v>
      </c>
      <c r="O144" s="303" t="s">
        <v>80</v>
      </c>
      <c r="P144" s="303">
        <v>29</v>
      </c>
      <c r="Q144" s="414">
        <v>29</v>
      </c>
      <c r="R144" s="306" t="s">
        <v>104</v>
      </c>
      <c r="S144" s="306" t="s">
        <v>104</v>
      </c>
      <c r="T144" s="304">
        <f t="shared" ref="T144:T149" si="44">IF((Q144/P144)&lt;1,Q144/P144,1)</f>
        <v>1</v>
      </c>
      <c r="U144" s="306" t="s">
        <v>104</v>
      </c>
      <c r="V144" s="315" t="str">
        <f t="shared" ref="V144:V146" si="45">IF(T144&gt;=1,"Выполнено.",IF(T144&lt;1,"Не выполнено.",""))</f>
        <v>Выполнено.</v>
      </c>
      <c r="W144" s="402"/>
    </row>
    <row r="145" spans="1:23" ht="96.75" customHeight="1">
      <c r="A145" s="299"/>
      <c r="B145" s="299"/>
      <c r="C145" s="350"/>
      <c r="D145" s="302"/>
      <c r="E145" s="302"/>
      <c r="F145" s="93" t="s">
        <v>129</v>
      </c>
      <c r="G145" s="149">
        <v>0</v>
      </c>
      <c r="H145" s="149">
        <v>0</v>
      </c>
      <c r="I145" s="149"/>
      <c r="J145" s="149"/>
      <c r="K145" s="96">
        <f t="shared" si="43"/>
        <v>0</v>
      </c>
      <c r="L145" s="174"/>
      <c r="M145" s="97" t="e">
        <f t="shared" si="33"/>
        <v>#DIV/0!</v>
      </c>
      <c r="N145" s="302"/>
      <c r="O145" s="303"/>
      <c r="P145" s="303"/>
      <c r="Q145" s="414"/>
      <c r="R145" s="306"/>
      <c r="S145" s="306"/>
      <c r="T145" s="304"/>
      <c r="U145" s="306"/>
      <c r="V145" s="344"/>
      <c r="W145" s="415"/>
    </row>
    <row r="146" spans="1:23" ht="153.75" customHeight="1">
      <c r="A146" s="78" t="s">
        <v>36</v>
      </c>
      <c r="B146" s="78" t="s">
        <v>320</v>
      </c>
      <c r="C146" s="79" t="s">
        <v>338</v>
      </c>
      <c r="D146" s="93" t="s">
        <v>345</v>
      </c>
      <c r="E146" s="93" t="s">
        <v>340</v>
      </c>
      <c r="F146" s="93" t="s">
        <v>119</v>
      </c>
      <c r="G146" s="149">
        <v>0</v>
      </c>
      <c r="H146" s="149">
        <v>0</v>
      </c>
      <c r="I146" s="149"/>
      <c r="J146" s="149"/>
      <c r="K146" s="96">
        <f t="shared" si="43"/>
        <v>0</v>
      </c>
      <c r="L146" s="174"/>
      <c r="M146" s="97" t="e">
        <f t="shared" si="33"/>
        <v>#DIV/0!</v>
      </c>
      <c r="N146" s="93" t="s">
        <v>346</v>
      </c>
      <c r="O146" s="98" t="s">
        <v>103</v>
      </c>
      <c r="P146" s="98">
        <v>35</v>
      </c>
      <c r="Q146" s="64">
        <v>20.399999999999999</v>
      </c>
      <c r="R146" s="102" t="s">
        <v>104</v>
      </c>
      <c r="S146" s="102" t="s">
        <v>104</v>
      </c>
      <c r="T146" s="108">
        <f t="shared" si="44"/>
        <v>0.58285714285714285</v>
      </c>
      <c r="U146" s="116" t="s">
        <v>104</v>
      </c>
      <c r="V146" s="188" t="str">
        <f t="shared" si="45"/>
        <v>Не выполнено.</v>
      </c>
      <c r="W146" s="204" t="s">
        <v>347</v>
      </c>
    </row>
    <row r="147" spans="1:23" ht="125.25" customHeight="1">
      <c r="A147" s="54" t="s">
        <v>36</v>
      </c>
      <c r="B147" s="54" t="s">
        <v>320</v>
      </c>
      <c r="C147" s="110"/>
      <c r="D147" s="292" t="s">
        <v>348</v>
      </c>
      <c r="E147" s="292"/>
      <c r="F147" s="292"/>
      <c r="G147" s="292"/>
      <c r="H147" s="292"/>
      <c r="I147" s="292"/>
      <c r="J147" s="292"/>
      <c r="K147" s="292"/>
      <c r="L147" s="292"/>
      <c r="M147" s="292"/>
      <c r="N147" s="55" t="s">
        <v>349</v>
      </c>
      <c r="O147" s="56" t="s">
        <v>133</v>
      </c>
      <c r="P147" s="205">
        <v>51690</v>
      </c>
      <c r="Q147" s="149">
        <v>99330.43</v>
      </c>
      <c r="R147" s="58">
        <f t="shared" si="39"/>
        <v>1</v>
      </c>
      <c r="S147" s="59" t="s">
        <v>104</v>
      </c>
      <c r="T147" s="59" t="s">
        <v>104</v>
      </c>
      <c r="U147" s="59" t="s">
        <v>104</v>
      </c>
      <c r="V147" s="119" t="str">
        <f>IF(R147&gt;=1,"Выполнено.",IF(R147&lt;1,"Не выполнено.",""))</f>
        <v>Выполнено.</v>
      </c>
      <c r="W147" s="173"/>
    </row>
    <row r="148" spans="1:23" ht="19.5" customHeight="1">
      <c r="A148" s="50" t="s">
        <v>36</v>
      </c>
      <c r="B148" s="50" t="s">
        <v>320</v>
      </c>
      <c r="C148" s="112"/>
      <c r="D148" s="283" t="s">
        <v>350</v>
      </c>
      <c r="E148" s="283"/>
      <c r="F148" s="283"/>
      <c r="G148" s="283"/>
      <c r="H148" s="283"/>
      <c r="I148" s="283"/>
      <c r="J148" s="283"/>
      <c r="K148" s="283"/>
      <c r="L148" s="283"/>
      <c r="M148" s="283"/>
      <c r="N148" s="283"/>
      <c r="O148" s="283"/>
      <c r="P148" s="283"/>
      <c r="Q148" s="283"/>
      <c r="R148" s="283"/>
      <c r="S148" s="283"/>
      <c r="T148" s="283"/>
      <c r="U148" s="283"/>
      <c r="V148" s="283"/>
      <c r="W148" s="283"/>
    </row>
    <row r="149" spans="1:23" ht="143.4" customHeight="1">
      <c r="A149" s="78" t="s">
        <v>36</v>
      </c>
      <c r="B149" s="78" t="s">
        <v>320</v>
      </c>
      <c r="C149" s="206"/>
      <c r="D149" s="93" t="s">
        <v>351</v>
      </c>
      <c r="E149" s="93" t="s">
        <v>340</v>
      </c>
      <c r="F149" s="93" t="s">
        <v>352</v>
      </c>
      <c r="G149" s="149"/>
      <c r="H149" s="149"/>
      <c r="I149" s="149"/>
      <c r="J149" s="149"/>
      <c r="K149" s="96">
        <f t="shared" si="43"/>
        <v>0</v>
      </c>
      <c r="L149" s="174"/>
      <c r="M149" s="97" t="e">
        <f t="shared" si="33"/>
        <v>#DIV/0!</v>
      </c>
      <c r="N149" s="93" t="s">
        <v>353</v>
      </c>
      <c r="O149" s="98" t="s">
        <v>80</v>
      </c>
      <c r="P149" s="98">
        <v>5</v>
      </c>
      <c r="Q149" s="111">
        <v>38</v>
      </c>
      <c r="R149" s="102" t="s">
        <v>104</v>
      </c>
      <c r="S149" s="102" t="s">
        <v>104</v>
      </c>
      <c r="T149" s="108">
        <f t="shared" si="44"/>
        <v>1</v>
      </c>
      <c r="U149" s="102" t="s">
        <v>104</v>
      </c>
      <c r="V149" s="60" t="str">
        <f>IF(T149&gt;=1,"Выполнено.",IF(T149&lt;1,"Не выполнено.",""))</f>
        <v>Выполнено.</v>
      </c>
      <c r="W149" s="147"/>
    </row>
    <row r="150" spans="1:23" ht="15.6">
      <c r="A150" s="355" t="s">
        <v>354</v>
      </c>
      <c r="B150" s="356"/>
      <c r="C150" s="356"/>
      <c r="D150" s="356"/>
      <c r="E150" s="356"/>
      <c r="F150" s="356"/>
      <c r="G150" s="298"/>
      <c r="H150" s="298"/>
      <c r="I150" s="298"/>
      <c r="J150" s="298"/>
      <c r="K150" s="298"/>
      <c r="L150" s="298"/>
      <c r="M150" s="298"/>
      <c r="N150" s="130"/>
      <c r="O150" s="77"/>
      <c r="P150" s="77"/>
      <c r="Q150" s="77"/>
      <c r="R150" s="131"/>
      <c r="S150" s="131"/>
      <c r="T150" s="131"/>
      <c r="U150" s="131"/>
      <c r="V150" s="298"/>
      <c r="W150" s="298"/>
    </row>
    <row r="151" spans="1:23" ht="24.75" customHeight="1">
      <c r="A151" s="357" t="s">
        <v>162</v>
      </c>
      <c r="B151" s="356"/>
      <c r="C151" s="356"/>
      <c r="D151" s="356"/>
      <c r="E151" s="356"/>
      <c r="F151" s="356"/>
      <c r="G151" s="133">
        <f t="shared" ref="G151:L151" si="46">G152+G158</f>
        <v>78949.61</v>
      </c>
      <c r="H151" s="133">
        <f t="shared" si="46"/>
        <v>78720.959999999992</v>
      </c>
      <c r="I151" s="133">
        <f t="shared" si="46"/>
        <v>0</v>
      </c>
      <c r="J151" s="133">
        <f t="shared" si="46"/>
        <v>0</v>
      </c>
      <c r="K151" s="133">
        <f t="shared" si="46"/>
        <v>78720.959999999992</v>
      </c>
      <c r="L151" s="133">
        <f t="shared" si="46"/>
        <v>0</v>
      </c>
      <c r="M151" s="134">
        <f t="shared" si="33"/>
        <v>0.99710384889805015</v>
      </c>
      <c r="N151" s="292" t="s">
        <v>355</v>
      </c>
      <c r="O151" s="293"/>
      <c r="P151" s="293"/>
      <c r="Q151" s="293"/>
      <c r="R151" s="358">
        <f>SUM(R133:R136,S137:S138,R139,R140,R147)</f>
        <v>7.0567527581930722</v>
      </c>
      <c r="S151" s="359"/>
      <c r="T151" s="358" t="s">
        <v>104</v>
      </c>
      <c r="U151" s="359"/>
      <c r="V151" s="360" t="s">
        <v>104</v>
      </c>
      <c r="W151" s="360"/>
    </row>
    <row r="152" spans="1:23" ht="33.75" customHeight="1">
      <c r="A152" s="357" t="s">
        <v>164</v>
      </c>
      <c r="B152" s="356"/>
      <c r="C152" s="356"/>
      <c r="D152" s="356"/>
      <c r="E152" s="356"/>
      <c r="F152" s="356"/>
      <c r="G152" s="135">
        <f t="shared" ref="G152:L152" si="47">SUM(G154:G158)</f>
        <v>78949.61</v>
      </c>
      <c r="H152" s="135">
        <f t="shared" si="47"/>
        <v>78720.959999999992</v>
      </c>
      <c r="I152" s="135">
        <f t="shared" si="47"/>
        <v>0</v>
      </c>
      <c r="J152" s="135">
        <f t="shared" si="47"/>
        <v>0</v>
      </c>
      <c r="K152" s="135">
        <f t="shared" si="47"/>
        <v>78720.959999999992</v>
      </c>
      <c r="L152" s="135">
        <f t="shared" si="47"/>
        <v>0</v>
      </c>
      <c r="M152" s="131" t="s">
        <v>104</v>
      </c>
      <c r="N152" s="292" t="s">
        <v>356</v>
      </c>
      <c r="O152" s="292"/>
      <c r="P152" s="292"/>
      <c r="Q152" s="292"/>
      <c r="R152" s="361">
        <v>9</v>
      </c>
      <c r="S152" s="361"/>
      <c r="T152" s="358" t="s">
        <v>104</v>
      </c>
      <c r="U152" s="358"/>
      <c r="V152" s="360" t="s">
        <v>104</v>
      </c>
      <c r="W152" s="360"/>
    </row>
    <row r="153" spans="1:23" ht="15.6">
      <c r="A153" s="357" t="s">
        <v>166</v>
      </c>
      <c r="B153" s="356"/>
      <c r="C153" s="356"/>
      <c r="D153" s="356"/>
      <c r="E153" s="356"/>
      <c r="F153" s="356"/>
      <c r="G153" s="135"/>
      <c r="H153" s="135"/>
      <c r="I153" s="135"/>
      <c r="J153" s="135"/>
      <c r="K153" s="135"/>
      <c r="L153" s="136"/>
      <c r="M153" s="131" t="s">
        <v>104</v>
      </c>
      <c r="N153" s="362" t="s">
        <v>357</v>
      </c>
      <c r="O153" s="362"/>
      <c r="P153" s="362"/>
      <c r="Q153" s="362"/>
      <c r="R153" s="363">
        <f>R151/R152</f>
        <v>0.78408363979923024</v>
      </c>
      <c r="S153" s="363"/>
      <c r="T153" s="358" t="s">
        <v>104</v>
      </c>
      <c r="U153" s="358"/>
      <c r="V153" s="360" t="s">
        <v>104</v>
      </c>
      <c r="W153" s="360"/>
    </row>
    <row r="154" spans="1:23" ht="36.75" customHeight="1">
      <c r="A154" s="357" t="s">
        <v>168</v>
      </c>
      <c r="B154" s="356"/>
      <c r="C154" s="356"/>
      <c r="D154" s="356"/>
      <c r="E154" s="356"/>
      <c r="F154" s="356"/>
      <c r="G154" s="135">
        <f t="shared" ref="G154:L154" si="48">SUM(G142,G144)</f>
        <v>78949.61</v>
      </c>
      <c r="H154" s="135">
        <f t="shared" si="48"/>
        <v>78720.959999999992</v>
      </c>
      <c r="I154" s="135">
        <f t="shared" si="48"/>
        <v>0</v>
      </c>
      <c r="J154" s="135">
        <f t="shared" si="48"/>
        <v>0</v>
      </c>
      <c r="K154" s="135">
        <f t="shared" si="48"/>
        <v>78720.959999999992</v>
      </c>
      <c r="L154" s="135">
        <f t="shared" si="48"/>
        <v>0</v>
      </c>
      <c r="M154" s="131" t="s">
        <v>104</v>
      </c>
      <c r="N154" s="362"/>
      <c r="O154" s="362"/>
      <c r="P154" s="362"/>
      <c r="Q154" s="362"/>
      <c r="R154" s="363"/>
      <c r="S154" s="363"/>
      <c r="T154" s="358"/>
      <c r="U154" s="358"/>
      <c r="V154" s="360"/>
      <c r="W154" s="360"/>
    </row>
    <row r="155" spans="1:23" ht="29.25" customHeight="1">
      <c r="A155" s="357" t="s">
        <v>169</v>
      </c>
      <c r="B155" s="356"/>
      <c r="C155" s="356"/>
      <c r="D155" s="356"/>
      <c r="E155" s="356"/>
      <c r="F155" s="356"/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1" t="s">
        <v>104</v>
      </c>
      <c r="N155" s="362"/>
      <c r="O155" s="362"/>
      <c r="P155" s="362"/>
      <c r="Q155" s="362"/>
      <c r="R155" s="363"/>
      <c r="S155" s="363"/>
      <c r="T155" s="358"/>
      <c r="U155" s="358"/>
      <c r="V155" s="360"/>
      <c r="W155" s="360"/>
    </row>
    <row r="156" spans="1:23" ht="27.75" customHeight="1">
      <c r="A156" s="357" t="s">
        <v>170</v>
      </c>
      <c r="B156" s="356"/>
      <c r="C156" s="356"/>
      <c r="D156" s="356"/>
      <c r="E156" s="356"/>
      <c r="F156" s="356"/>
      <c r="G156" s="135">
        <f t="shared" ref="G156:L156" si="49">G145</f>
        <v>0</v>
      </c>
      <c r="H156" s="135">
        <f t="shared" si="49"/>
        <v>0</v>
      </c>
      <c r="I156" s="135">
        <f t="shared" si="49"/>
        <v>0</v>
      </c>
      <c r="J156" s="135">
        <f t="shared" si="49"/>
        <v>0</v>
      </c>
      <c r="K156" s="135">
        <f t="shared" si="49"/>
        <v>0</v>
      </c>
      <c r="L156" s="135">
        <f t="shared" si="49"/>
        <v>0</v>
      </c>
      <c r="M156" s="131" t="s">
        <v>104</v>
      </c>
      <c r="N156" s="302" t="s">
        <v>358</v>
      </c>
      <c r="O156" s="302"/>
      <c r="P156" s="302"/>
      <c r="Q156" s="302"/>
      <c r="R156" s="304" t="s">
        <v>104</v>
      </c>
      <c r="S156" s="304"/>
      <c r="T156" s="304">
        <f>SUM(T144:T146,T149)</f>
        <v>2.5828571428571427</v>
      </c>
      <c r="U156" s="304"/>
      <c r="V156" s="364" t="s">
        <v>104</v>
      </c>
      <c r="W156" s="364"/>
    </row>
    <row r="157" spans="1:23" ht="39" customHeight="1">
      <c r="A157" s="357" t="s">
        <v>172</v>
      </c>
      <c r="B157" s="356"/>
      <c r="C157" s="356"/>
      <c r="D157" s="356"/>
      <c r="E157" s="356"/>
      <c r="F157" s="356"/>
      <c r="G157" s="137">
        <v>0</v>
      </c>
      <c r="H157" s="137">
        <v>0</v>
      </c>
      <c r="I157" s="137">
        <v>0</v>
      </c>
      <c r="J157" s="137">
        <v>0</v>
      </c>
      <c r="K157" s="137">
        <v>0</v>
      </c>
      <c r="L157" s="137">
        <v>0</v>
      </c>
      <c r="M157" s="131" t="s">
        <v>104</v>
      </c>
      <c r="N157" s="302" t="s">
        <v>359</v>
      </c>
      <c r="O157" s="302"/>
      <c r="P157" s="302"/>
      <c r="Q157" s="302"/>
      <c r="R157" s="304" t="s">
        <v>104</v>
      </c>
      <c r="S157" s="304"/>
      <c r="T157" s="365">
        <v>3</v>
      </c>
      <c r="U157" s="365"/>
      <c r="V157" s="364" t="s">
        <v>104</v>
      </c>
      <c r="W157" s="364"/>
    </row>
    <row r="158" spans="1:23" ht="44.25" customHeight="1">
      <c r="A158" s="357" t="s">
        <v>174</v>
      </c>
      <c r="B158" s="356"/>
      <c r="C158" s="356"/>
      <c r="D158" s="356"/>
      <c r="E158" s="356"/>
      <c r="F158" s="356"/>
      <c r="G158" s="137">
        <f t="shared" ref="G158:L158" si="50">G149</f>
        <v>0</v>
      </c>
      <c r="H158" s="137">
        <f t="shared" si="50"/>
        <v>0</v>
      </c>
      <c r="I158" s="137">
        <f t="shared" si="50"/>
        <v>0</v>
      </c>
      <c r="J158" s="137">
        <f t="shared" si="50"/>
        <v>0</v>
      </c>
      <c r="K158" s="137">
        <f t="shared" si="50"/>
        <v>0</v>
      </c>
      <c r="L158" s="137">
        <f t="shared" si="50"/>
        <v>0</v>
      </c>
      <c r="M158" s="131" t="s">
        <v>104</v>
      </c>
      <c r="N158" s="366" t="s">
        <v>360</v>
      </c>
      <c r="O158" s="366"/>
      <c r="P158" s="366"/>
      <c r="Q158" s="366"/>
      <c r="R158" s="367" t="s">
        <v>104</v>
      </c>
      <c r="S158" s="367"/>
      <c r="T158" s="367">
        <f>T156/T157</f>
        <v>0.86095238095238091</v>
      </c>
      <c r="U158" s="367"/>
      <c r="V158" s="364" t="s">
        <v>104</v>
      </c>
      <c r="W158" s="364"/>
    </row>
    <row r="159" spans="1:23" ht="32.25" customHeight="1">
      <c r="A159" s="357"/>
      <c r="B159" s="356"/>
      <c r="C159" s="356"/>
      <c r="D159" s="356"/>
      <c r="E159" s="356"/>
      <c r="F159" s="356"/>
      <c r="G159" s="137"/>
      <c r="H159" s="137"/>
      <c r="I159" s="137"/>
      <c r="J159" s="137"/>
      <c r="K159" s="77"/>
      <c r="L159" s="77"/>
      <c r="M159" s="131"/>
      <c r="N159" s="368" t="s">
        <v>361</v>
      </c>
      <c r="O159" s="408"/>
      <c r="P159" s="408"/>
      <c r="Q159" s="408"/>
      <c r="R159" s="370">
        <f>0.5*R153+0.3*T158+0.2*M151</f>
        <v>0.84974830396493939</v>
      </c>
      <c r="S159" s="371"/>
      <c r="T159" s="371"/>
      <c r="U159" s="371"/>
      <c r="V159" s="372" t="s">
        <v>104</v>
      </c>
      <c r="W159" s="372"/>
    </row>
    <row r="160" spans="1:23" ht="24" customHeight="1">
      <c r="A160" s="357"/>
      <c r="B160" s="357"/>
      <c r="C160" s="357"/>
      <c r="D160" s="357"/>
      <c r="E160" s="357"/>
      <c r="F160" s="357"/>
      <c r="G160" s="137"/>
      <c r="H160" s="137"/>
      <c r="I160" s="137"/>
      <c r="J160" s="137"/>
      <c r="K160" s="137"/>
      <c r="L160" s="137"/>
      <c r="M160" s="51"/>
      <c r="N160" s="368" t="s">
        <v>362</v>
      </c>
      <c r="O160" s="368"/>
      <c r="P160" s="368"/>
      <c r="Q160" s="368"/>
      <c r="R160" s="373" t="str">
        <f>IF(R159&gt;=0.95,"Высокая эффективность",IF(AND(R159&lt;0.95,R159&gt;=0.8),"Средняя эффективность",IF(AND(R159&lt;0.8,R159&gt;=0.7),"Эффективность удовлетворительная",IF(R159&lt;0.7,"Эффективность неудовлетворительная",""))))</f>
        <v>Средняя эффективность</v>
      </c>
      <c r="S160" s="373"/>
      <c r="T160" s="373"/>
      <c r="U160" s="373"/>
      <c r="V160" s="372" t="s">
        <v>104</v>
      </c>
      <c r="W160" s="372"/>
    </row>
    <row r="161" spans="1:23" ht="21" customHeight="1">
      <c r="A161" s="180" t="s">
        <v>36</v>
      </c>
      <c r="B161" s="180" t="s">
        <v>363</v>
      </c>
      <c r="C161" s="112"/>
      <c r="D161" s="410" t="s">
        <v>364</v>
      </c>
      <c r="E161" s="410"/>
      <c r="F161" s="410"/>
      <c r="G161" s="410"/>
      <c r="H161" s="410"/>
      <c r="I161" s="410"/>
      <c r="J161" s="410"/>
      <c r="K161" s="410"/>
      <c r="L161" s="410"/>
      <c r="M161" s="410"/>
      <c r="N161" s="410"/>
      <c r="O161" s="410"/>
      <c r="P161" s="410"/>
      <c r="Q161" s="410"/>
      <c r="R161" s="410"/>
      <c r="S161" s="410"/>
      <c r="T161" s="410"/>
      <c r="U161" s="410"/>
      <c r="V161" s="410"/>
      <c r="W161" s="410"/>
    </row>
    <row r="162" spans="1:23" ht="82.5" customHeight="1">
      <c r="A162" s="54" t="s">
        <v>36</v>
      </c>
      <c r="B162" s="54" t="s">
        <v>363</v>
      </c>
      <c r="C162" s="110"/>
      <c r="D162" s="412" t="s">
        <v>365</v>
      </c>
      <c r="E162" s="412"/>
      <c r="F162" s="412"/>
      <c r="G162" s="412"/>
      <c r="H162" s="412"/>
      <c r="I162" s="412"/>
      <c r="J162" s="412"/>
      <c r="K162" s="412"/>
      <c r="L162" s="412"/>
      <c r="M162" s="412"/>
      <c r="N162" s="67" t="s">
        <v>107</v>
      </c>
      <c r="O162" s="68" t="s">
        <v>103</v>
      </c>
      <c r="P162" s="68">
        <v>140</v>
      </c>
      <c r="Q162" s="125">
        <v>140</v>
      </c>
      <c r="R162" s="71">
        <f t="shared" ref="R162:R176" si="51">IF((Q162/P162)&lt;1,Q162/P162,1)</f>
        <v>1</v>
      </c>
      <c r="S162" s="185" t="s">
        <v>104</v>
      </c>
      <c r="T162" s="185" t="s">
        <v>104</v>
      </c>
      <c r="U162" s="185" t="s">
        <v>104</v>
      </c>
      <c r="V162" s="60" t="str">
        <f t="shared" ref="V162:V163" si="52">IF(R162&gt;=1,"Выполнено.",IF(R162&lt;1,"Не выполнено.",""))</f>
        <v>Выполнено.</v>
      </c>
      <c r="W162" s="147"/>
    </row>
    <row r="163" spans="1:23" ht="124.95" customHeight="1">
      <c r="A163" s="54" t="s">
        <v>36</v>
      </c>
      <c r="B163" s="54" t="s">
        <v>363</v>
      </c>
      <c r="C163" s="110"/>
      <c r="D163" s="292" t="s">
        <v>366</v>
      </c>
      <c r="E163" s="292"/>
      <c r="F163" s="292"/>
      <c r="G163" s="292"/>
      <c r="H163" s="292"/>
      <c r="I163" s="292"/>
      <c r="J163" s="292"/>
      <c r="K163" s="292"/>
      <c r="L163" s="292"/>
      <c r="M163" s="292"/>
      <c r="N163" s="55" t="s">
        <v>367</v>
      </c>
      <c r="O163" s="56" t="s">
        <v>103</v>
      </c>
      <c r="P163" s="141">
        <v>18</v>
      </c>
      <c r="Q163" s="190">
        <v>6.6</v>
      </c>
      <c r="R163" s="58">
        <f t="shared" si="51"/>
        <v>0.36666666666666664</v>
      </c>
      <c r="S163" s="59" t="s">
        <v>104</v>
      </c>
      <c r="T163" s="59" t="s">
        <v>104</v>
      </c>
      <c r="U163" s="59" t="s">
        <v>104</v>
      </c>
      <c r="V163" s="60" t="str">
        <f t="shared" si="52"/>
        <v>Не выполнено.</v>
      </c>
      <c r="W163" s="126" t="s">
        <v>368</v>
      </c>
    </row>
    <row r="164" spans="1:23" ht="19.5" customHeight="1">
      <c r="A164" s="50" t="s">
        <v>36</v>
      </c>
      <c r="B164" s="50" t="s">
        <v>363</v>
      </c>
      <c r="C164" s="112" t="s">
        <v>180</v>
      </c>
      <c r="D164" s="283" t="s">
        <v>369</v>
      </c>
      <c r="E164" s="283"/>
      <c r="F164" s="283"/>
      <c r="G164" s="283"/>
      <c r="H164" s="283"/>
      <c r="I164" s="283"/>
      <c r="J164" s="283"/>
      <c r="K164" s="283"/>
      <c r="L164" s="283"/>
      <c r="M164" s="283"/>
      <c r="N164" s="283"/>
      <c r="O164" s="283"/>
      <c r="P164" s="283"/>
      <c r="Q164" s="283"/>
      <c r="R164" s="283"/>
      <c r="S164" s="283"/>
      <c r="T164" s="283"/>
      <c r="U164" s="283"/>
      <c r="V164" s="283"/>
      <c r="W164" s="283"/>
    </row>
    <row r="165" spans="1:23" ht="143.25" customHeight="1">
      <c r="A165" s="78" t="s">
        <v>36</v>
      </c>
      <c r="B165" s="78" t="s">
        <v>363</v>
      </c>
      <c r="C165" s="79" t="s">
        <v>370</v>
      </c>
      <c r="D165" s="80" t="s">
        <v>371</v>
      </c>
      <c r="E165" s="80" t="s">
        <v>372</v>
      </c>
      <c r="F165" s="80" t="s">
        <v>119</v>
      </c>
      <c r="G165" s="171">
        <v>30787.4</v>
      </c>
      <c r="H165" s="171">
        <v>30787.4</v>
      </c>
      <c r="I165" s="171"/>
      <c r="J165" s="171"/>
      <c r="K165" s="83">
        <f t="shared" ref="K165:K179" si="53">H165-I165+J165</f>
        <v>30787.4</v>
      </c>
      <c r="L165" s="172"/>
      <c r="M165" s="84">
        <f t="shared" si="33"/>
        <v>1</v>
      </c>
      <c r="N165" s="80" t="s">
        <v>373</v>
      </c>
      <c r="O165" s="85" t="s">
        <v>80</v>
      </c>
      <c r="P165" s="85">
        <v>490</v>
      </c>
      <c r="Q165" s="125">
        <v>512</v>
      </c>
      <c r="R165" s="90" t="s">
        <v>104</v>
      </c>
      <c r="S165" s="90" t="s">
        <v>104</v>
      </c>
      <c r="T165" s="89">
        <f t="shared" ref="T165:T179" si="54">IF((Q165/P165)&lt;1,Q165/P165,1)</f>
        <v>1</v>
      </c>
      <c r="U165" s="90" t="s">
        <v>104</v>
      </c>
      <c r="V165" s="60" t="str">
        <f t="shared" ref="V165:V166" si="55">IF(T165&gt;=1,"Выполнено.",IF(T165&lt;1,"Не выполнено.",""))</f>
        <v>Выполнено.</v>
      </c>
      <c r="W165" s="147"/>
    </row>
    <row r="166" spans="1:23" ht="69" customHeight="1">
      <c r="A166" s="78" t="s">
        <v>36</v>
      </c>
      <c r="B166" s="78" t="s">
        <v>363</v>
      </c>
      <c r="C166" s="79" t="s">
        <v>75</v>
      </c>
      <c r="D166" s="93" t="s">
        <v>374</v>
      </c>
      <c r="E166" s="93" t="s">
        <v>372</v>
      </c>
      <c r="F166" s="93" t="s">
        <v>119</v>
      </c>
      <c r="G166" s="149">
        <v>0</v>
      </c>
      <c r="H166" s="149">
        <v>0</v>
      </c>
      <c r="I166" s="149"/>
      <c r="J166" s="149"/>
      <c r="K166" s="96">
        <f t="shared" si="53"/>
        <v>0</v>
      </c>
      <c r="L166" s="174"/>
      <c r="M166" s="97" t="e">
        <f t="shared" si="33"/>
        <v>#DIV/0!</v>
      </c>
      <c r="N166" s="93" t="s">
        <v>375</v>
      </c>
      <c r="O166" s="98" t="s">
        <v>80</v>
      </c>
      <c r="P166" s="98">
        <v>510</v>
      </c>
      <c r="Q166" s="111">
        <v>1030</v>
      </c>
      <c r="R166" s="102" t="s">
        <v>104</v>
      </c>
      <c r="S166" s="102" t="s">
        <v>104</v>
      </c>
      <c r="T166" s="108">
        <f t="shared" si="54"/>
        <v>1</v>
      </c>
      <c r="U166" s="102" t="s">
        <v>104</v>
      </c>
      <c r="V166" s="60" t="str">
        <f t="shared" si="55"/>
        <v>Выполнено.</v>
      </c>
      <c r="W166" s="147"/>
    </row>
    <row r="167" spans="1:23" ht="129.75" customHeight="1">
      <c r="A167" s="54" t="s">
        <v>36</v>
      </c>
      <c r="B167" s="54" t="s">
        <v>363</v>
      </c>
      <c r="C167" s="110"/>
      <c r="D167" s="292" t="s">
        <v>376</v>
      </c>
      <c r="E167" s="292"/>
      <c r="F167" s="292"/>
      <c r="G167" s="292"/>
      <c r="H167" s="292"/>
      <c r="I167" s="292"/>
      <c r="J167" s="292"/>
      <c r="K167" s="292"/>
      <c r="L167" s="292"/>
      <c r="M167" s="292"/>
      <c r="N167" s="55" t="s">
        <v>377</v>
      </c>
      <c r="O167" s="56" t="s">
        <v>103</v>
      </c>
      <c r="P167" s="56">
        <v>100</v>
      </c>
      <c r="Q167" s="111">
        <v>75</v>
      </c>
      <c r="R167" s="58">
        <f t="shared" si="51"/>
        <v>0.75</v>
      </c>
      <c r="S167" s="59" t="s">
        <v>104</v>
      </c>
      <c r="T167" s="59" t="s">
        <v>104</v>
      </c>
      <c r="U167" s="59" t="s">
        <v>104</v>
      </c>
      <c r="V167" s="60" t="str">
        <f>IF(R167&gt;=1,"Выполнено.",IF(R167&lt;1,"Не выполнено.",""))</f>
        <v>Не выполнено.</v>
      </c>
      <c r="W167" s="126" t="s">
        <v>378</v>
      </c>
    </row>
    <row r="168" spans="1:23" ht="27" customHeight="1">
      <c r="A168" s="50" t="s">
        <v>36</v>
      </c>
      <c r="B168" s="50" t="s">
        <v>363</v>
      </c>
      <c r="C168" s="112"/>
      <c r="D168" s="283" t="s">
        <v>379</v>
      </c>
      <c r="E168" s="283"/>
      <c r="F168" s="283"/>
      <c r="G168" s="283"/>
      <c r="H168" s="283"/>
      <c r="I168" s="283"/>
      <c r="J168" s="283"/>
      <c r="K168" s="283"/>
      <c r="L168" s="283"/>
      <c r="M168" s="283"/>
      <c r="N168" s="283"/>
      <c r="O168" s="283"/>
      <c r="P168" s="283"/>
      <c r="Q168" s="283"/>
      <c r="R168" s="283"/>
      <c r="S168" s="283"/>
      <c r="T168" s="283"/>
      <c r="U168" s="283"/>
      <c r="V168" s="283"/>
      <c r="W168" s="283"/>
    </row>
    <row r="169" spans="1:23" ht="155.25" customHeight="1">
      <c r="A169" s="78" t="s">
        <v>36</v>
      </c>
      <c r="B169" s="78" t="s">
        <v>363</v>
      </c>
      <c r="C169" s="79" t="s">
        <v>370</v>
      </c>
      <c r="D169" s="80" t="s">
        <v>380</v>
      </c>
      <c r="E169" s="80" t="s">
        <v>372</v>
      </c>
      <c r="F169" s="80" t="s">
        <v>119</v>
      </c>
      <c r="G169" s="171">
        <v>0</v>
      </c>
      <c r="H169" s="171">
        <v>0</v>
      </c>
      <c r="I169" s="171"/>
      <c r="J169" s="171"/>
      <c r="K169" s="83">
        <f t="shared" si="53"/>
        <v>0</v>
      </c>
      <c r="L169" s="172"/>
      <c r="M169" s="84" t="e">
        <f t="shared" si="33"/>
        <v>#DIV/0!</v>
      </c>
      <c r="N169" s="80" t="s">
        <v>381</v>
      </c>
      <c r="O169" s="85" t="s">
        <v>103</v>
      </c>
      <c r="P169" s="85">
        <v>30</v>
      </c>
      <c r="Q169" s="125">
        <v>53</v>
      </c>
      <c r="R169" s="90" t="s">
        <v>104</v>
      </c>
      <c r="S169" s="90" t="s">
        <v>104</v>
      </c>
      <c r="T169" s="89">
        <f t="shared" si="54"/>
        <v>1</v>
      </c>
      <c r="U169" s="90" t="s">
        <v>104</v>
      </c>
      <c r="V169" s="60" t="str">
        <f t="shared" ref="V169:V170" si="56">IF(T169&gt;=1,"Выполнено.",IF(T169&lt;1,"Не выполнено.",""))</f>
        <v>Выполнено.</v>
      </c>
      <c r="W169" s="147"/>
    </row>
    <row r="170" spans="1:23" ht="73.5" customHeight="1">
      <c r="A170" s="335" t="s">
        <v>36</v>
      </c>
      <c r="B170" s="335" t="s">
        <v>363</v>
      </c>
      <c r="C170" s="337" t="s">
        <v>370</v>
      </c>
      <c r="D170" s="323" t="s">
        <v>382</v>
      </c>
      <c r="E170" s="323" t="s">
        <v>372</v>
      </c>
      <c r="F170" s="80" t="s">
        <v>119</v>
      </c>
      <c r="G170" s="198">
        <v>19.3</v>
      </c>
      <c r="H170" s="207">
        <v>19.27</v>
      </c>
      <c r="I170" s="198"/>
      <c r="J170" s="198"/>
      <c r="K170" s="83">
        <f t="shared" si="53"/>
        <v>19.27</v>
      </c>
      <c r="L170" s="172"/>
      <c r="M170" s="84">
        <f t="shared" si="33"/>
        <v>0.99844559585492221</v>
      </c>
      <c r="N170" s="323" t="s">
        <v>383</v>
      </c>
      <c r="O170" s="325" t="s">
        <v>80</v>
      </c>
      <c r="P170" s="325">
        <v>1</v>
      </c>
      <c r="Q170" s="339">
        <v>1</v>
      </c>
      <c r="R170" s="305" t="s">
        <v>104</v>
      </c>
      <c r="S170" s="305" t="s">
        <v>104</v>
      </c>
      <c r="T170" s="342">
        <f t="shared" si="54"/>
        <v>1</v>
      </c>
      <c r="U170" s="305" t="s">
        <v>104</v>
      </c>
      <c r="V170" s="344" t="str">
        <f t="shared" si="56"/>
        <v>Выполнено.</v>
      </c>
      <c r="W170" s="415"/>
    </row>
    <row r="171" spans="1:23" ht="58.5" customHeight="1">
      <c r="A171" s="336"/>
      <c r="B171" s="336"/>
      <c r="C171" s="338"/>
      <c r="D171" s="324"/>
      <c r="E171" s="324"/>
      <c r="F171" s="93" t="s">
        <v>129</v>
      </c>
      <c r="G171" s="198">
        <v>1907.22</v>
      </c>
      <c r="H171" s="198">
        <v>1907.22</v>
      </c>
      <c r="I171" s="198"/>
      <c r="J171" s="198"/>
      <c r="K171" s="83">
        <f t="shared" si="53"/>
        <v>1907.22</v>
      </c>
      <c r="L171" s="172"/>
      <c r="M171" s="84">
        <f t="shared" si="33"/>
        <v>1</v>
      </c>
      <c r="N171" s="324"/>
      <c r="O171" s="326"/>
      <c r="P171" s="326"/>
      <c r="Q171" s="340"/>
      <c r="R171" s="341"/>
      <c r="S171" s="341"/>
      <c r="T171" s="343"/>
      <c r="U171" s="341"/>
      <c r="V171" s="345"/>
      <c r="W171" s="416"/>
    </row>
    <row r="172" spans="1:23" ht="96.75" customHeight="1">
      <c r="A172" s="54" t="s">
        <v>36</v>
      </c>
      <c r="B172" s="54" t="s">
        <v>363</v>
      </c>
      <c r="C172" s="110"/>
      <c r="D172" s="292" t="s">
        <v>384</v>
      </c>
      <c r="E172" s="292"/>
      <c r="F172" s="292"/>
      <c r="G172" s="292"/>
      <c r="H172" s="292"/>
      <c r="I172" s="292"/>
      <c r="J172" s="292"/>
      <c r="K172" s="292"/>
      <c r="L172" s="292"/>
      <c r="M172" s="292"/>
      <c r="N172" s="55" t="s">
        <v>385</v>
      </c>
      <c r="O172" s="56" t="s">
        <v>80</v>
      </c>
      <c r="P172" s="56">
        <v>2</v>
      </c>
      <c r="Q172" s="111">
        <v>2</v>
      </c>
      <c r="R172" s="58">
        <f t="shared" si="51"/>
        <v>1</v>
      </c>
      <c r="S172" s="59" t="s">
        <v>104</v>
      </c>
      <c r="T172" s="59" t="s">
        <v>104</v>
      </c>
      <c r="U172" s="59" t="s">
        <v>104</v>
      </c>
      <c r="V172" s="60" t="str">
        <f>IF(R172&gt;=1,"Выполнено.",IF(R172&lt;1,"Не выполнено.",""))</f>
        <v>Выполнено.</v>
      </c>
      <c r="W172" s="147"/>
    </row>
    <row r="173" spans="1:23" ht="21" customHeight="1">
      <c r="A173" s="50" t="s">
        <v>36</v>
      </c>
      <c r="B173" s="50" t="s">
        <v>363</v>
      </c>
      <c r="C173" s="112"/>
      <c r="D173" s="283" t="s">
        <v>386</v>
      </c>
      <c r="E173" s="283"/>
      <c r="F173" s="283"/>
      <c r="G173" s="283"/>
      <c r="H173" s="283"/>
      <c r="I173" s="283"/>
      <c r="J173" s="283"/>
      <c r="K173" s="283"/>
      <c r="L173" s="283"/>
      <c r="M173" s="283"/>
      <c r="N173" s="283"/>
      <c r="O173" s="283"/>
      <c r="P173" s="283"/>
      <c r="Q173" s="283"/>
      <c r="R173" s="283"/>
      <c r="S173" s="283"/>
      <c r="T173" s="283"/>
      <c r="U173" s="283"/>
      <c r="V173" s="283"/>
      <c r="W173" s="283"/>
    </row>
    <row r="174" spans="1:23" ht="74.25" customHeight="1">
      <c r="A174" s="78" t="s">
        <v>36</v>
      </c>
      <c r="B174" s="78" t="s">
        <v>363</v>
      </c>
      <c r="C174" s="79" t="s">
        <v>370</v>
      </c>
      <c r="D174" s="80" t="s">
        <v>387</v>
      </c>
      <c r="E174" s="80" t="s">
        <v>372</v>
      </c>
      <c r="F174" s="80" t="s">
        <v>119</v>
      </c>
      <c r="G174" s="171">
        <v>0</v>
      </c>
      <c r="H174" s="171">
        <v>0</v>
      </c>
      <c r="I174" s="171"/>
      <c r="J174" s="171"/>
      <c r="K174" s="83">
        <f t="shared" si="53"/>
        <v>0</v>
      </c>
      <c r="L174" s="172"/>
      <c r="M174" s="84" t="e">
        <f t="shared" si="33"/>
        <v>#DIV/0!</v>
      </c>
      <c r="N174" s="80" t="s">
        <v>388</v>
      </c>
      <c r="O174" s="85" t="s">
        <v>80</v>
      </c>
      <c r="P174" s="85">
        <v>1</v>
      </c>
      <c r="Q174" s="125">
        <v>2</v>
      </c>
      <c r="R174" s="90" t="s">
        <v>104</v>
      </c>
      <c r="S174" s="90" t="s">
        <v>104</v>
      </c>
      <c r="T174" s="89">
        <f t="shared" si="54"/>
        <v>1</v>
      </c>
      <c r="U174" s="90" t="s">
        <v>104</v>
      </c>
      <c r="V174" s="60" t="str">
        <f>IF(T174&gt;=1,"Выполнено.",IF(T174&lt;1,"Не выполнено.",""))</f>
        <v>Выполнено.</v>
      </c>
      <c r="W174" s="147"/>
    </row>
    <row r="175" spans="1:23" ht="216" customHeight="1">
      <c r="A175" s="291" t="s">
        <v>36</v>
      </c>
      <c r="B175" s="291" t="s">
        <v>363</v>
      </c>
      <c r="C175" s="411"/>
      <c r="D175" s="292" t="s">
        <v>389</v>
      </c>
      <c r="E175" s="292"/>
      <c r="F175" s="292"/>
      <c r="G175" s="292"/>
      <c r="H175" s="292"/>
      <c r="I175" s="292"/>
      <c r="J175" s="292"/>
      <c r="K175" s="292"/>
      <c r="L175" s="292"/>
      <c r="M175" s="292"/>
      <c r="N175" s="55" t="s">
        <v>390</v>
      </c>
      <c r="O175" s="56" t="s">
        <v>103</v>
      </c>
      <c r="P175" s="56">
        <v>111</v>
      </c>
      <c r="Q175" s="111">
        <v>94.9</v>
      </c>
      <c r="R175" s="58">
        <f t="shared" si="51"/>
        <v>0.85495495495495499</v>
      </c>
      <c r="S175" s="59" t="s">
        <v>104</v>
      </c>
      <c r="T175" s="59" t="s">
        <v>104</v>
      </c>
      <c r="U175" s="59" t="s">
        <v>104</v>
      </c>
      <c r="V175" s="60" t="str">
        <f t="shared" ref="V175:V176" si="57">IF(R175&gt;=1,"Выполнено.",IF(R175&lt;1,"Не выполнено.",""))</f>
        <v>Не выполнено.</v>
      </c>
      <c r="W175" s="197" t="s">
        <v>391</v>
      </c>
    </row>
    <row r="176" spans="1:23" ht="51.75" customHeight="1">
      <c r="A176" s="291"/>
      <c r="B176" s="291"/>
      <c r="C176" s="411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55" t="s">
        <v>392</v>
      </c>
      <c r="O176" s="56" t="s">
        <v>80</v>
      </c>
      <c r="P176" s="56">
        <v>92680</v>
      </c>
      <c r="Q176" s="111">
        <v>92680</v>
      </c>
      <c r="R176" s="58">
        <f t="shared" si="51"/>
        <v>1</v>
      </c>
      <c r="S176" s="59" t="s">
        <v>104</v>
      </c>
      <c r="T176" s="59" t="s">
        <v>104</v>
      </c>
      <c r="U176" s="59" t="s">
        <v>104</v>
      </c>
      <c r="V176" s="60" t="str">
        <f t="shared" si="57"/>
        <v>Выполнено.</v>
      </c>
      <c r="W176" s="147"/>
    </row>
    <row r="177" spans="1:23" ht="22.5" customHeight="1">
      <c r="A177" s="50" t="s">
        <v>36</v>
      </c>
      <c r="B177" s="50" t="s">
        <v>363</v>
      </c>
      <c r="C177" s="112"/>
      <c r="D177" s="283" t="s">
        <v>393</v>
      </c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</row>
    <row r="178" spans="1:23" ht="63" customHeight="1">
      <c r="A178" s="78" t="s">
        <v>36</v>
      </c>
      <c r="B178" s="78" t="s">
        <v>363</v>
      </c>
      <c r="C178" s="79" t="s">
        <v>370</v>
      </c>
      <c r="D178" s="80" t="s">
        <v>394</v>
      </c>
      <c r="E178" s="80" t="s">
        <v>372</v>
      </c>
      <c r="F178" s="80" t="s">
        <v>119</v>
      </c>
      <c r="G178" s="82">
        <v>0</v>
      </c>
      <c r="H178" s="82">
        <v>0</v>
      </c>
      <c r="I178" s="82"/>
      <c r="J178" s="82"/>
      <c r="K178" s="83">
        <f t="shared" si="53"/>
        <v>0</v>
      </c>
      <c r="L178" s="172"/>
      <c r="M178" s="84" t="e">
        <f t="shared" si="33"/>
        <v>#DIV/0!</v>
      </c>
      <c r="N178" s="80" t="s">
        <v>395</v>
      </c>
      <c r="O178" s="85" t="s">
        <v>80</v>
      </c>
      <c r="P178" s="85">
        <v>4</v>
      </c>
      <c r="Q178" s="154">
        <v>5</v>
      </c>
      <c r="R178" s="90" t="s">
        <v>104</v>
      </c>
      <c r="S178" s="90" t="s">
        <v>104</v>
      </c>
      <c r="T178" s="89">
        <f t="shared" si="54"/>
        <v>1</v>
      </c>
      <c r="U178" s="90" t="s">
        <v>104</v>
      </c>
      <c r="V178" s="60" t="str">
        <f t="shared" ref="V178:V179" si="58">IF(T178&gt;=1,"Выполнено.",IF(T178&lt;1,"Не выполнено.",""))</f>
        <v>Выполнено.</v>
      </c>
      <c r="W178" s="147"/>
    </row>
    <row r="179" spans="1:23" ht="157.5" customHeight="1">
      <c r="A179" s="78" t="s">
        <v>36</v>
      </c>
      <c r="B179" s="78" t="s">
        <v>363</v>
      </c>
      <c r="C179" s="79" t="s">
        <v>370</v>
      </c>
      <c r="D179" s="93" t="s">
        <v>396</v>
      </c>
      <c r="E179" s="93" t="s">
        <v>372</v>
      </c>
      <c r="F179" s="93" t="s">
        <v>119</v>
      </c>
      <c r="G179" s="149">
        <v>0</v>
      </c>
      <c r="H179" s="149">
        <v>0</v>
      </c>
      <c r="I179" s="149"/>
      <c r="J179" s="149"/>
      <c r="K179" s="96">
        <f t="shared" si="53"/>
        <v>0</v>
      </c>
      <c r="L179" s="174"/>
      <c r="M179" s="97" t="e">
        <f t="shared" si="33"/>
        <v>#DIV/0!</v>
      </c>
      <c r="N179" s="93" t="s">
        <v>397</v>
      </c>
      <c r="O179" s="98" t="s">
        <v>78</v>
      </c>
      <c r="P179" s="98">
        <v>6</v>
      </c>
      <c r="Q179" s="151">
        <v>6</v>
      </c>
      <c r="R179" s="102" t="s">
        <v>104</v>
      </c>
      <c r="S179" s="102" t="s">
        <v>104</v>
      </c>
      <c r="T179" s="108">
        <f t="shared" si="54"/>
        <v>1</v>
      </c>
      <c r="U179" s="102" t="s">
        <v>104</v>
      </c>
      <c r="V179" s="60" t="str">
        <f t="shared" si="58"/>
        <v>Выполнено.</v>
      </c>
      <c r="W179" s="147"/>
    </row>
    <row r="180" spans="1:23" ht="23.25" customHeight="1">
      <c r="A180" s="355" t="s">
        <v>398</v>
      </c>
      <c r="B180" s="356"/>
      <c r="C180" s="356"/>
      <c r="D180" s="356"/>
      <c r="E180" s="356"/>
      <c r="F180" s="356"/>
      <c r="G180" s="417"/>
      <c r="H180" s="417"/>
      <c r="I180" s="417"/>
      <c r="J180" s="417"/>
      <c r="K180" s="417"/>
      <c r="L180" s="417"/>
      <c r="M180" s="417"/>
      <c r="N180" s="130"/>
      <c r="O180" s="77"/>
      <c r="P180" s="77"/>
      <c r="Q180" s="77"/>
      <c r="R180" s="131"/>
      <c r="S180" s="131"/>
      <c r="T180" s="131"/>
      <c r="U180" s="131"/>
      <c r="V180" s="298"/>
      <c r="W180" s="298"/>
    </row>
    <row r="181" spans="1:23" ht="31.5" customHeight="1">
      <c r="A181" s="357" t="s">
        <v>162</v>
      </c>
      <c r="B181" s="356"/>
      <c r="C181" s="356"/>
      <c r="D181" s="356"/>
      <c r="E181" s="356"/>
      <c r="F181" s="356"/>
      <c r="G181" s="133">
        <f t="shared" ref="G181:L181" si="59">G182+G188</f>
        <v>32713.920000000002</v>
      </c>
      <c r="H181" s="133">
        <f t="shared" si="59"/>
        <v>32713.890000000003</v>
      </c>
      <c r="I181" s="133">
        <f t="shared" si="59"/>
        <v>0</v>
      </c>
      <c r="J181" s="133">
        <f t="shared" si="59"/>
        <v>0</v>
      </c>
      <c r="K181" s="133">
        <f t="shared" si="59"/>
        <v>32713.890000000003</v>
      </c>
      <c r="L181" s="133">
        <f t="shared" si="59"/>
        <v>0</v>
      </c>
      <c r="M181" s="134">
        <f t="shared" ref="M181:M193" si="60">IF((K181/(G181-L181))&lt;1,(K181/(G181-L181)),1)</f>
        <v>0.99999908295918072</v>
      </c>
      <c r="N181" s="292" t="s">
        <v>399</v>
      </c>
      <c r="O181" s="293"/>
      <c r="P181" s="293"/>
      <c r="Q181" s="293"/>
      <c r="R181" s="358">
        <f>SUM(R162:R163,R167,R172,R175:R176)</f>
        <v>4.9716216216216216</v>
      </c>
      <c r="S181" s="359"/>
      <c r="T181" s="358" t="s">
        <v>104</v>
      </c>
      <c r="U181" s="359"/>
      <c r="V181" s="360" t="s">
        <v>104</v>
      </c>
      <c r="W181" s="360"/>
    </row>
    <row r="182" spans="1:23" ht="39.75" customHeight="1">
      <c r="A182" s="357" t="s">
        <v>164</v>
      </c>
      <c r="B182" s="356"/>
      <c r="C182" s="356"/>
      <c r="D182" s="356"/>
      <c r="E182" s="356"/>
      <c r="F182" s="356"/>
      <c r="G182" s="135">
        <f t="shared" ref="G182:L182" si="61">SUM(G184:G187)</f>
        <v>32713.920000000002</v>
      </c>
      <c r="H182" s="135">
        <f t="shared" si="61"/>
        <v>32713.890000000003</v>
      </c>
      <c r="I182" s="135">
        <f t="shared" si="61"/>
        <v>0</v>
      </c>
      <c r="J182" s="135">
        <f t="shared" si="61"/>
        <v>0</v>
      </c>
      <c r="K182" s="135">
        <f t="shared" si="61"/>
        <v>32713.890000000003</v>
      </c>
      <c r="L182" s="135">
        <f t="shared" si="61"/>
        <v>0</v>
      </c>
      <c r="M182" s="131" t="s">
        <v>104</v>
      </c>
      <c r="N182" s="292" t="s">
        <v>400</v>
      </c>
      <c r="O182" s="292"/>
      <c r="P182" s="292"/>
      <c r="Q182" s="292"/>
      <c r="R182" s="361">
        <v>6</v>
      </c>
      <c r="S182" s="361"/>
      <c r="T182" s="358" t="s">
        <v>104</v>
      </c>
      <c r="U182" s="358"/>
      <c r="V182" s="360" t="s">
        <v>104</v>
      </c>
      <c r="W182" s="360"/>
    </row>
    <row r="183" spans="1:23" ht="31.5" customHeight="1">
      <c r="A183" s="357" t="s">
        <v>166</v>
      </c>
      <c r="B183" s="356"/>
      <c r="C183" s="356"/>
      <c r="D183" s="356"/>
      <c r="E183" s="356"/>
      <c r="F183" s="356"/>
      <c r="G183" s="135"/>
      <c r="H183" s="135"/>
      <c r="I183" s="135"/>
      <c r="J183" s="135"/>
      <c r="K183" s="135"/>
      <c r="L183" s="136"/>
      <c r="M183" s="131" t="s">
        <v>104</v>
      </c>
      <c r="N183" s="362" t="s">
        <v>401</v>
      </c>
      <c r="O183" s="362"/>
      <c r="P183" s="362"/>
      <c r="Q183" s="362"/>
      <c r="R183" s="363">
        <f>R181/R182</f>
        <v>0.82860360360360363</v>
      </c>
      <c r="S183" s="363"/>
      <c r="T183" s="358" t="s">
        <v>104</v>
      </c>
      <c r="U183" s="358"/>
      <c r="V183" s="360" t="s">
        <v>104</v>
      </c>
      <c r="W183" s="360"/>
    </row>
    <row r="184" spans="1:23" ht="31.5" customHeight="1">
      <c r="A184" s="357" t="s">
        <v>168</v>
      </c>
      <c r="B184" s="356"/>
      <c r="C184" s="356"/>
      <c r="D184" s="356"/>
      <c r="E184" s="356"/>
      <c r="F184" s="356"/>
      <c r="G184" s="135">
        <f t="shared" ref="G184:L184" si="62">SUM(G165:G166,G169:G170,G174,G178:G179)</f>
        <v>30806.7</v>
      </c>
      <c r="H184" s="135">
        <f t="shared" si="62"/>
        <v>30806.670000000002</v>
      </c>
      <c r="I184" s="135">
        <f t="shared" si="62"/>
        <v>0</v>
      </c>
      <c r="J184" s="135">
        <f t="shared" si="62"/>
        <v>0</v>
      </c>
      <c r="K184" s="135">
        <f t="shared" si="62"/>
        <v>30806.670000000002</v>
      </c>
      <c r="L184" s="135">
        <f t="shared" si="62"/>
        <v>0</v>
      </c>
      <c r="M184" s="131" t="s">
        <v>104</v>
      </c>
      <c r="N184" s="362"/>
      <c r="O184" s="362"/>
      <c r="P184" s="362"/>
      <c r="Q184" s="362"/>
      <c r="R184" s="363"/>
      <c r="S184" s="363"/>
      <c r="T184" s="358"/>
      <c r="U184" s="358"/>
      <c r="V184" s="360"/>
      <c r="W184" s="360"/>
    </row>
    <row r="185" spans="1:23" ht="31.5" customHeight="1">
      <c r="A185" s="357" t="s">
        <v>169</v>
      </c>
      <c r="B185" s="356"/>
      <c r="C185" s="356"/>
      <c r="D185" s="356"/>
      <c r="E185" s="356"/>
      <c r="F185" s="356"/>
      <c r="G185" s="137">
        <v>0</v>
      </c>
      <c r="H185" s="137">
        <v>0</v>
      </c>
      <c r="I185" s="137">
        <v>0</v>
      </c>
      <c r="J185" s="137">
        <v>0</v>
      </c>
      <c r="K185" s="137">
        <v>0</v>
      </c>
      <c r="L185" s="137">
        <v>0</v>
      </c>
      <c r="M185" s="131" t="s">
        <v>104</v>
      </c>
      <c r="N185" s="362"/>
      <c r="O185" s="362"/>
      <c r="P185" s="362"/>
      <c r="Q185" s="362"/>
      <c r="R185" s="363"/>
      <c r="S185" s="363"/>
      <c r="T185" s="358"/>
      <c r="U185" s="358"/>
      <c r="V185" s="360"/>
      <c r="W185" s="360"/>
    </row>
    <row r="186" spans="1:23" ht="31.5" customHeight="1">
      <c r="A186" s="357" t="s">
        <v>170</v>
      </c>
      <c r="B186" s="356"/>
      <c r="C186" s="356"/>
      <c r="D186" s="356"/>
      <c r="E186" s="356"/>
      <c r="F186" s="356"/>
      <c r="G186" s="137">
        <f t="shared" ref="G186:L186" si="63">G171</f>
        <v>1907.22</v>
      </c>
      <c r="H186" s="137">
        <f t="shared" si="63"/>
        <v>1907.22</v>
      </c>
      <c r="I186" s="137">
        <f t="shared" si="63"/>
        <v>0</v>
      </c>
      <c r="J186" s="137">
        <f t="shared" si="63"/>
        <v>0</v>
      </c>
      <c r="K186" s="137">
        <f t="shared" si="63"/>
        <v>1907.22</v>
      </c>
      <c r="L186" s="137">
        <f t="shared" si="63"/>
        <v>0</v>
      </c>
      <c r="M186" s="131" t="s">
        <v>104</v>
      </c>
      <c r="N186" s="302" t="s">
        <v>402</v>
      </c>
      <c r="O186" s="302"/>
      <c r="P186" s="302"/>
      <c r="Q186" s="302"/>
      <c r="R186" s="304" t="s">
        <v>104</v>
      </c>
      <c r="S186" s="304"/>
      <c r="T186" s="304">
        <f>SUM(T165:T166,T169:T171,T174,T178:T179)</f>
        <v>7</v>
      </c>
      <c r="U186" s="304"/>
      <c r="V186" s="364" t="s">
        <v>104</v>
      </c>
      <c r="W186" s="364"/>
    </row>
    <row r="187" spans="1:23" ht="31.5" customHeight="1">
      <c r="A187" s="357" t="s">
        <v>172</v>
      </c>
      <c r="B187" s="356"/>
      <c r="C187" s="356"/>
      <c r="D187" s="356"/>
      <c r="E187" s="356"/>
      <c r="F187" s="356"/>
      <c r="G187" s="137">
        <v>0</v>
      </c>
      <c r="H187" s="137">
        <v>0</v>
      </c>
      <c r="I187" s="137">
        <v>0</v>
      </c>
      <c r="J187" s="137">
        <v>0</v>
      </c>
      <c r="K187" s="137">
        <v>0</v>
      </c>
      <c r="L187" s="137">
        <v>0</v>
      </c>
      <c r="M187" s="131" t="s">
        <v>104</v>
      </c>
      <c r="N187" s="302" t="s">
        <v>403</v>
      </c>
      <c r="O187" s="302"/>
      <c r="P187" s="302"/>
      <c r="Q187" s="302"/>
      <c r="R187" s="304" t="s">
        <v>104</v>
      </c>
      <c r="S187" s="304"/>
      <c r="T187" s="365">
        <v>7</v>
      </c>
      <c r="U187" s="365"/>
      <c r="V187" s="364" t="s">
        <v>104</v>
      </c>
      <c r="W187" s="364"/>
    </row>
    <row r="188" spans="1:23" ht="31.5" customHeight="1">
      <c r="A188" s="357" t="s">
        <v>174</v>
      </c>
      <c r="B188" s="356"/>
      <c r="C188" s="356"/>
      <c r="D188" s="356"/>
      <c r="E188" s="356"/>
      <c r="F188" s="356"/>
      <c r="G188" s="137">
        <v>0</v>
      </c>
      <c r="H188" s="137">
        <v>0</v>
      </c>
      <c r="I188" s="137">
        <v>0</v>
      </c>
      <c r="J188" s="137">
        <v>0</v>
      </c>
      <c r="K188" s="137">
        <v>0</v>
      </c>
      <c r="L188" s="137">
        <v>0</v>
      </c>
      <c r="M188" s="131" t="s">
        <v>104</v>
      </c>
      <c r="N188" s="366" t="s">
        <v>404</v>
      </c>
      <c r="O188" s="366"/>
      <c r="P188" s="366"/>
      <c r="Q188" s="366"/>
      <c r="R188" s="367" t="s">
        <v>104</v>
      </c>
      <c r="S188" s="367"/>
      <c r="T188" s="367">
        <f>T186/T187</f>
        <v>1</v>
      </c>
      <c r="U188" s="367"/>
      <c r="V188" s="364" t="s">
        <v>104</v>
      </c>
      <c r="W188" s="364"/>
    </row>
    <row r="189" spans="1:23" ht="34.5" customHeight="1">
      <c r="A189" s="357"/>
      <c r="B189" s="356"/>
      <c r="C189" s="356"/>
      <c r="D189" s="356"/>
      <c r="E189" s="356"/>
      <c r="F189" s="356"/>
      <c r="G189" s="137"/>
      <c r="H189" s="137"/>
      <c r="I189" s="137"/>
      <c r="J189" s="137"/>
      <c r="K189" s="77"/>
      <c r="L189" s="77"/>
      <c r="M189" s="131"/>
      <c r="N189" s="368" t="s">
        <v>405</v>
      </c>
      <c r="O189" s="408"/>
      <c r="P189" s="408"/>
      <c r="Q189" s="408"/>
      <c r="R189" s="370">
        <f>0.5*R183+0.3*T188+0.2*M181</f>
        <v>0.91430161839363799</v>
      </c>
      <c r="S189" s="371"/>
      <c r="T189" s="371"/>
      <c r="U189" s="371"/>
      <c r="V189" s="372" t="s">
        <v>104</v>
      </c>
      <c r="W189" s="372"/>
    </row>
    <row r="190" spans="1:23" ht="29.25" customHeight="1">
      <c r="A190" s="357"/>
      <c r="B190" s="357"/>
      <c r="C190" s="357"/>
      <c r="D190" s="357"/>
      <c r="E190" s="357"/>
      <c r="F190" s="357"/>
      <c r="G190" s="137"/>
      <c r="H190" s="137"/>
      <c r="I190" s="137"/>
      <c r="J190" s="137"/>
      <c r="K190" s="137"/>
      <c r="L190" s="137"/>
      <c r="M190" s="51"/>
      <c r="N190" s="368" t="s">
        <v>406</v>
      </c>
      <c r="O190" s="368"/>
      <c r="P190" s="368"/>
      <c r="Q190" s="368"/>
      <c r="R190" s="373" t="str">
        <f>IF(R189&gt;=0.95,"Высокая эффективность",IF(AND(R189&lt;0.95,R189&gt;=0.8),"Средняя эффективность",IF(AND(R189&lt;0.8,R189&gt;=0.7),"Эффективность удовлетворительная",IF(R189&lt;0.7,"Эффективность неудовлетворительная",""))))</f>
        <v>Средняя эффективность</v>
      </c>
      <c r="S190" s="373"/>
      <c r="T190" s="373"/>
      <c r="U190" s="373"/>
      <c r="V190" s="372" t="s">
        <v>104</v>
      </c>
      <c r="W190" s="372"/>
    </row>
    <row r="191" spans="1:23" ht="24" customHeight="1">
      <c r="A191" s="49"/>
      <c r="B191" s="49"/>
      <c r="C191" s="49"/>
      <c r="D191" s="132"/>
      <c r="E191" s="132"/>
      <c r="F191" s="132"/>
      <c r="G191" s="137"/>
      <c r="H191" s="137"/>
      <c r="I191" s="137"/>
      <c r="J191" s="137"/>
      <c r="K191" s="137"/>
      <c r="L191" s="137"/>
      <c r="M191" s="51"/>
      <c r="N191" s="129"/>
      <c r="O191" s="181"/>
      <c r="P191" s="181"/>
      <c r="Q191" s="181"/>
      <c r="R191" s="208"/>
      <c r="S191" s="208"/>
      <c r="T191" s="208"/>
      <c r="U191" s="208"/>
      <c r="V191" s="298"/>
      <c r="W191" s="298"/>
    </row>
    <row r="192" spans="1:23" ht="33" customHeight="1">
      <c r="A192" s="355" t="s">
        <v>407</v>
      </c>
      <c r="B192" s="356"/>
      <c r="C192" s="356"/>
      <c r="D192" s="356"/>
      <c r="E192" s="356"/>
      <c r="F192" s="356"/>
      <c r="G192" s="298"/>
      <c r="H192" s="298"/>
      <c r="I192" s="298"/>
      <c r="J192" s="298"/>
      <c r="K192" s="298"/>
      <c r="L192" s="298"/>
      <c r="M192" s="298"/>
      <c r="N192" s="418"/>
      <c r="O192" s="418"/>
      <c r="P192" s="418"/>
      <c r="Q192" s="418"/>
      <c r="R192" s="417"/>
      <c r="S192" s="417"/>
      <c r="T192" s="417"/>
      <c r="U192" s="417"/>
      <c r="V192" s="298"/>
      <c r="W192" s="298"/>
    </row>
    <row r="193" spans="1:23" ht="25.5" customHeight="1">
      <c r="A193" s="357" t="s">
        <v>162</v>
      </c>
      <c r="B193" s="356"/>
      <c r="C193" s="356"/>
      <c r="D193" s="356"/>
      <c r="E193" s="356"/>
      <c r="F193" s="356"/>
      <c r="G193" s="133">
        <f>G194+G200</f>
        <v>446863.60000000003</v>
      </c>
      <c r="H193" s="133">
        <f>SUM(H194,H200)</f>
        <v>445879.69399999996</v>
      </c>
      <c r="I193" s="133">
        <f>I194+I200</f>
        <v>0</v>
      </c>
      <c r="J193" s="133">
        <f>J194+J200</f>
        <v>0</v>
      </c>
      <c r="K193" s="133">
        <f>K194+K200</f>
        <v>445879.69399999996</v>
      </c>
      <c r="L193" s="133">
        <f>L194+L200</f>
        <v>0</v>
      </c>
      <c r="M193" s="134">
        <f t="shared" si="60"/>
        <v>0.99779819613859788</v>
      </c>
      <c r="N193" s="292" t="s">
        <v>408</v>
      </c>
      <c r="O193" s="293"/>
      <c r="P193" s="293"/>
      <c r="Q193" s="293"/>
      <c r="R193" s="358">
        <f t="shared" ref="R193:R194" si="64">R38+R76+R98+R122+R151+R181</f>
        <v>30.340949280993186</v>
      </c>
      <c r="S193" s="359"/>
      <c r="T193" s="358" t="s">
        <v>104</v>
      </c>
      <c r="U193" s="359"/>
      <c r="V193" s="360" t="s">
        <v>104</v>
      </c>
      <c r="W193" s="360"/>
    </row>
    <row r="194" spans="1:23" ht="33" customHeight="1">
      <c r="A194" s="357" t="s">
        <v>164</v>
      </c>
      <c r="B194" s="356"/>
      <c r="C194" s="356"/>
      <c r="D194" s="356"/>
      <c r="E194" s="356"/>
      <c r="F194" s="356"/>
      <c r="G194" s="135">
        <f t="shared" ref="G194:L194" si="65">SUM(G196:G199)</f>
        <v>446863.60000000003</v>
      </c>
      <c r="H194" s="135">
        <f t="shared" si="65"/>
        <v>445577.33399999997</v>
      </c>
      <c r="I194" s="135">
        <f t="shared" si="65"/>
        <v>0</v>
      </c>
      <c r="J194" s="135">
        <f t="shared" si="65"/>
        <v>0</v>
      </c>
      <c r="K194" s="135">
        <f t="shared" si="65"/>
        <v>445577.33399999997</v>
      </c>
      <c r="L194" s="135">
        <f t="shared" si="65"/>
        <v>0</v>
      </c>
      <c r="M194" s="131" t="s">
        <v>104</v>
      </c>
      <c r="N194" s="292" t="s">
        <v>409</v>
      </c>
      <c r="O194" s="292"/>
      <c r="P194" s="292"/>
      <c r="Q194" s="292"/>
      <c r="R194" s="361">
        <f t="shared" si="64"/>
        <v>34</v>
      </c>
      <c r="S194" s="361"/>
      <c r="T194" s="358" t="s">
        <v>104</v>
      </c>
      <c r="U194" s="358"/>
      <c r="V194" s="360" t="s">
        <v>104</v>
      </c>
      <c r="W194" s="360"/>
    </row>
    <row r="195" spans="1:23" ht="24" customHeight="1">
      <c r="A195" s="357" t="s">
        <v>166</v>
      </c>
      <c r="B195" s="356"/>
      <c r="C195" s="356"/>
      <c r="D195" s="356"/>
      <c r="E195" s="356"/>
      <c r="F195" s="356"/>
      <c r="G195" s="135"/>
      <c r="H195" s="135"/>
      <c r="I195" s="135"/>
      <c r="J195" s="135"/>
      <c r="K195" s="135"/>
      <c r="L195" s="192"/>
      <c r="M195" s="131" t="s">
        <v>104</v>
      </c>
      <c r="N195" s="362" t="s">
        <v>410</v>
      </c>
      <c r="O195" s="362"/>
      <c r="P195" s="362"/>
      <c r="Q195" s="362"/>
      <c r="R195" s="363">
        <f>R193/R194</f>
        <v>0.89238086120568194</v>
      </c>
      <c r="S195" s="363"/>
      <c r="T195" s="358" t="s">
        <v>104</v>
      </c>
      <c r="U195" s="358"/>
      <c r="V195" s="360" t="s">
        <v>104</v>
      </c>
      <c r="W195" s="360"/>
    </row>
    <row r="196" spans="1:23" ht="33.75" customHeight="1">
      <c r="A196" s="357" t="s">
        <v>168</v>
      </c>
      <c r="B196" s="356"/>
      <c r="C196" s="356"/>
      <c r="D196" s="356"/>
      <c r="E196" s="356"/>
      <c r="F196" s="356"/>
      <c r="G196" s="135">
        <f t="shared" ref="G196:G200" si="66">SUM(G41,G79,G101,G125,G154,G184)</f>
        <v>430096.39</v>
      </c>
      <c r="H196" s="135">
        <f t="shared" ref="H196:H200" si="67">SUM(H41,H79,H101,H125,H154,H184)</f>
        <v>429279.12999999995</v>
      </c>
      <c r="I196" s="135">
        <f t="shared" ref="I196:I200" si="68">SUM(I41,I79,I101,I125,I154,I184)</f>
        <v>0</v>
      </c>
      <c r="J196" s="135">
        <f t="shared" ref="J196:J200" si="69">SUM(J41,J79,J101,J125,J154,J184)</f>
        <v>0</v>
      </c>
      <c r="K196" s="135">
        <f t="shared" ref="K196:K200" si="70">SUM(K41,K79,K101,K125,K154,K184)</f>
        <v>429279.12999999995</v>
      </c>
      <c r="L196" s="135">
        <f t="shared" ref="L196:L197" si="71">SUM(L41,L79,L101,L125,L154,L184)</f>
        <v>0</v>
      </c>
      <c r="M196" s="131" t="s">
        <v>104</v>
      </c>
      <c r="N196" s="362"/>
      <c r="O196" s="362"/>
      <c r="P196" s="362"/>
      <c r="Q196" s="362"/>
      <c r="R196" s="363"/>
      <c r="S196" s="363"/>
      <c r="T196" s="358"/>
      <c r="U196" s="358"/>
      <c r="V196" s="360"/>
      <c r="W196" s="360"/>
    </row>
    <row r="197" spans="1:23" ht="30.75" customHeight="1">
      <c r="A197" s="357" t="s">
        <v>169</v>
      </c>
      <c r="B197" s="356"/>
      <c r="C197" s="356"/>
      <c r="D197" s="356"/>
      <c r="E197" s="356"/>
      <c r="F197" s="356"/>
      <c r="G197" s="135">
        <f t="shared" si="66"/>
        <v>0</v>
      </c>
      <c r="H197" s="135">
        <f t="shared" si="67"/>
        <v>0</v>
      </c>
      <c r="I197" s="135">
        <f t="shared" si="68"/>
        <v>0</v>
      </c>
      <c r="J197" s="135">
        <f t="shared" si="69"/>
        <v>0</v>
      </c>
      <c r="K197" s="135">
        <f t="shared" si="70"/>
        <v>0</v>
      </c>
      <c r="L197" s="135">
        <f t="shared" si="71"/>
        <v>0</v>
      </c>
      <c r="M197" s="131" t="s">
        <v>104</v>
      </c>
      <c r="N197" s="362"/>
      <c r="O197" s="362"/>
      <c r="P197" s="362"/>
      <c r="Q197" s="362"/>
      <c r="R197" s="363"/>
      <c r="S197" s="363"/>
      <c r="T197" s="358"/>
      <c r="U197" s="358"/>
      <c r="V197" s="360"/>
      <c r="W197" s="360"/>
    </row>
    <row r="198" spans="1:23" ht="30.75" customHeight="1">
      <c r="A198" s="357" t="s">
        <v>170</v>
      </c>
      <c r="B198" s="356"/>
      <c r="C198" s="356"/>
      <c r="D198" s="356"/>
      <c r="E198" s="356"/>
      <c r="F198" s="356"/>
      <c r="G198" s="135">
        <f t="shared" si="66"/>
        <v>16767.210000000003</v>
      </c>
      <c r="H198" s="135">
        <f t="shared" si="67"/>
        <v>16298.204</v>
      </c>
      <c r="I198" s="135">
        <f t="shared" si="68"/>
        <v>0</v>
      </c>
      <c r="J198" s="135">
        <f t="shared" si="69"/>
        <v>0</v>
      </c>
      <c r="K198" s="135">
        <f t="shared" si="70"/>
        <v>16298.204</v>
      </c>
      <c r="L198" s="135">
        <f>SUM(L43,L81,L103,L127,L156,L187)</f>
        <v>0</v>
      </c>
      <c r="M198" s="131" t="s">
        <v>104</v>
      </c>
      <c r="N198" s="302" t="s">
        <v>411</v>
      </c>
      <c r="O198" s="302"/>
      <c r="P198" s="302"/>
      <c r="Q198" s="302"/>
      <c r="R198" s="304" t="s">
        <v>104</v>
      </c>
      <c r="S198" s="304"/>
      <c r="T198" s="304">
        <f t="shared" ref="T198:T199" si="72">T43+T81+T103+T127+T156+T186</f>
        <v>38.700464543038507</v>
      </c>
      <c r="U198" s="304"/>
      <c r="V198" s="364" t="s">
        <v>104</v>
      </c>
      <c r="W198" s="364"/>
    </row>
    <row r="199" spans="1:23" ht="33.75" customHeight="1">
      <c r="A199" s="357" t="s">
        <v>172</v>
      </c>
      <c r="B199" s="356"/>
      <c r="C199" s="356"/>
      <c r="D199" s="356"/>
      <c r="E199" s="356"/>
      <c r="F199" s="356"/>
      <c r="G199" s="192">
        <v>0</v>
      </c>
      <c r="H199" s="192">
        <v>0</v>
      </c>
      <c r="I199" s="192">
        <v>0</v>
      </c>
      <c r="J199" s="192">
        <v>0</v>
      </c>
      <c r="K199" s="192">
        <v>0</v>
      </c>
      <c r="L199" s="192">
        <v>0</v>
      </c>
      <c r="M199" s="131" t="s">
        <v>104</v>
      </c>
      <c r="N199" s="302" t="s">
        <v>412</v>
      </c>
      <c r="O199" s="302"/>
      <c r="P199" s="302"/>
      <c r="Q199" s="302"/>
      <c r="R199" s="304" t="s">
        <v>104</v>
      </c>
      <c r="S199" s="304"/>
      <c r="T199" s="365">
        <f t="shared" si="72"/>
        <v>41</v>
      </c>
      <c r="U199" s="365"/>
      <c r="V199" s="364" t="s">
        <v>104</v>
      </c>
      <c r="W199" s="364"/>
    </row>
    <row r="200" spans="1:23" ht="42" customHeight="1">
      <c r="A200" s="357" t="s">
        <v>174</v>
      </c>
      <c r="B200" s="356"/>
      <c r="C200" s="356"/>
      <c r="D200" s="356"/>
      <c r="E200" s="356"/>
      <c r="F200" s="356"/>
      <c r="G200" s="192">
        <f t="shared" si="66"/>
        <v>0</v>
      </c>
      <c r="H200" s="135">
        <f t="shared" si="67"/>
        <v>302.36</v>
      </c>
      <c r="I200" s="192">
        <f t="shared" si="68"/>
        <v>0</v>
      </c>
      <c r="J200" s="192">
        <f t="shared" si="69"/>
        <v>0</v>
      </c>
      <c r="K200" s="135">
        <f t="shared" si="70"/>
        <v>302.36</v>
      </c>
      <c r="L200" s="192">
        <f>SUM(L45,L83,L105,L129,L158,L188)</f>
        <v>0</v>
      </c>
      <c r="M200" s="131" t="s">
        <v>104</v>
      </c>
      <c r="N200" s="366" t="s">
        <v>413</v>
      </c>
      <c r="O200" s="366"/>
      <c r="P200" s="366"/>
      <c r="Q200" s="366"/>
      <c r="R200" s="367" t="s">
        <v>104</v>
      </c>
      <c r="S200" s="367"/>
      <c r="T200" s="367">
        <f>T198/T199</f>
        <v>0.94391376934240256</v>
      </c>
      <c r="U200" s="367"/>
      <c r="V200" s="364" t="s">
        <v>104</v>
      </c>
      <c r="W200" s="364"/>
    </row>
    <row r="201" spans="1:23" ht="54.75" customHeight="1">
      <c r="A201" s="357"/>
      <c r="B201" s="356"/>
      <c r="C201" s="356"/>
      <c r="D201" s="356"/>
      <c r="E201" s="356"/>
      <c r="F201" s="356"/>
      <c r="G201" s="137"/>
      <c r="H201" s="137"/>
      <c r="I201" s="137"/>
      <c r="J201" s="137"/>
      <c r="K201" s="77"/>
      <c r="L201" s="77"/>
      <c r="M201" s="131"/>
      <c r="N201" s="368" t="s">
        <v>414</v>
      </c>
      <c r="O201" s="408"/>
      <c r="P201" s="408"/>
      <c r="Q201" s="408"/>
      <c r="R201" s="370">
        <f>0.5*R195+0.3*T200+0.2*M193</f>
        <v>0.92892420063328129</v>
      </c>
      <c r="S201" s="371"/>
      <c r="T201" s="371"/>
      <c r="U201" s="371"/>
      <c r="V201" s="372" t="s">
        <v>104</v>
      </c>
      <c r="W201" s="372"/>
    </row>
    <row r="202" spans="1:23" ht="41.25" customHeight="1">
      <c r="A202" s="357"/>
      <c r="B202" s="357"/>
      <c r="C202" s="357"/>
      <c r="D202" s="357"/>
      <c r="E202" s="357"/>
      <c r="F202" s="357"/>
      <c r="G202" s="137"/>
      <c r="H202" s="137"/>
      <c r="I202" s="137"/>
      <c r="J202" s="137"/>
      <c r="K202" s="137"/>
      <c r="L202" s="137"/>
      <c r="M202" s="51"/>
      <c r="N202" s="368" t="s">
        <v>415</v>
      </c>
      <c r="O202" s="368"/>
      <c r="P202" s="368"/>
      <c r="Q202" s="368"/>
      <c r="R202" s="373" t="str">
        <f>IF(R201&gt;=0.945,"Высокая эффективность",IF(AND(R201&lt;0.945,R201&gt;=0.8),"Средняя эффективность",IF(AND(R201&lt;0.8,R201&gt;=0.7),"Эффективность удовлетворительная",IF(R201&lt;0.7,"Эффективность неудовлетворительная",""))))</f>
        <v>Средняя эффективность</v>
      </c>
      <c r="S202" s="373"/>
      <c r="T202" s="373"/>
      <c r="U202" s="373"/>
      <c r="V202" s="372" t="s">
        <v>104</v>
      </c>
      <c r="W202" s="372"/>
    </row>
    <row r="203" spans="1:23" ht="27.75" customHeight="1">
      <c r="A203" s="209"/>
      <c r="B203" s="210"/>
      <c r="C203" s="209"/>
      <c r="D203" s="211"/>
      <c r="E203" s="211"/>
      <c r="F203" s="211"/>
      <c r="G203" s="209"/>
      <c r="H203" s="209"/>
      <c r="I203" s="209"/>
      <c r="J203" s="209"/>
      <c r="K203" s="209"/>
      <c r="L203" s="209"/>
      <c r="M203" s="212"/>
      <c r="N203" s="211"/>
      <c r="O203" s="209"/>
      <c r="P203" s="209"/>
      <c r="Q203" s="209"/>
      <c r="R203" s="212"/>
      <c r="S203" s="212"/>
      <c r="T203" s="212"/>
      <c r="U203" s="212"/>
      <c r="V203" s="211"/>
    </row>
    <row r="204" spans="1:23" ht="15.6">
      <c r="A204" s="213"/>
      <c r="B204" s="214"/>
      <c r="C204" s="213"/>
      <c r="D204" s="215"/>
      <c r="E204" s="215"/>
      <c r="F204" s="215"/>
      <c r="G204" s="213"/>
      <c r="H204" s="213"/>
      <c r="I204" s="213"/>
      <c r="J204" s="213"/>
      <c r="K204" s="213"/>
      <c r="L204" s="213"/>
      <c r="M204" s="216"/>
      <c r="N204" s="215"/>
      <c r="O204" s="213"/>
      <c r="P204" s="217"/>
      <c r="Q204" s="217"/>
      <c r="R204" s="218"/>
      <c r="S204" s="218"/>
      <c r="T204" s="216"/>
      <c r="U204" s="216"/>
      <c r="V204" s="215"/>
    </row>
    <row r="205" spans="1:23">
      <c r="B205" s="219"/>
      <c r="O205" s="220"/>
      <c r="P205" s="220"/>
      <c r="Q205" s="220"/>
    </row>
  </sheetData>
  <sheetProtection formatCells="0" formatColumns="0" formatRows="0"/>
  <mergeCells count="534">
    <mergeCell ref="A202:F202"/>
    <mergeCell ref="N202:Q202"/>
    <mergeCell ref="R202:U202"/>
    <mergeCell ref="V202:W202"/>
    <mergeCell ref="A200:F200"/>
    <mergeCell ref="N200:Q200"/>
    <mergeCell ref="R200:S200"/>
    <mergeCell ref="T200:U200"/>
    <mergeCell ref="V200:W200"/>
    <mergeCell ref="A201:F201"/>
    <mergeCell ref="N201:Q201"/>
    <mergeCell ref="R201:U201"/>
    <mergeCell ref="V201:W201"/>
    <mergeCell ref="A198:F198"/>
    <mergeCell ref="N198:Q198"/>
    <mergeCell ref="R198:S198"/>
    <mergeCell ref="T198:U198"/>
    <mergeCell ref="V198:W198"/>
    <mergeCell ref="A199:F199"/>
    <mergeCell ref="N199:Q199"/>
    <mergeCell ref="R199:S199"/>
    <mergeCell ref="T199:U199"/>
    <mergeCell ref="V199:W199"/>
    <mergeCell ref="A194:F194"/>
    <mergeCell ref="N194:Q194"/>
    <mergeCell ref="R194:S194"/>
    <mergeCell ref="T194:U194"/>
    <mergeCell ref="V194:W194"/>
    <mergeCell ref="A195:F195"/>
    <mergeCell ref="N195:Q197"/>
    <mergeCell ref="R195:S197"/>
    <mergeCell ref="T195:U197"/>
    <mergeCell ref="V195:W197"/>
    <mergeCell ref="A196:F196"/>
    <mergeCell ref="A197:F197"/>
    <mergeCell ref="A192:F192"/>
    <mergeCell ref="G192:M192"/>
    <mergeCell ref="N192:Q192"/>
    <mergeCell ref="R192:S192"/>
    <mergeCell ref="T192:U192"/>
    <mergeCell ref="V192:W192"/>
    <mergeCell ref="A193:F193"/>
    <mergeCell ref="N193:Q193"/>
    <mergeCell ref="R193:S193"/>
    <mergeCell ref="T193:U193"/>
    <mergeCell ref="V193:W193"/>
    <mergeCell ref="A189:F189"/>
    <mergeCell ref="N189:Q189"/>
    <mergeCell ref="R189:U189"/>
    <mergeCell ref="V189:W189"/>
    <mergeCell ref="A190:F190"/>
    <mergeCell ref="N190:Q190"/>
    <mergeCell ref="R190:U190"/>
    <mergeCell ref="V190:W190"/>
    <mergeCell ref="V191:W191"/>
    <mergeCell ref="A187:F187"/>
    <mergeCell ref="N187:Q187"/>
    <mergeCell ref="R187:S187"/>
    <mergeCell ref="T187:U187"/>
    <mergeCell ref="V187:W187"/>
    <mergeCell ref="A188:F188"/>
    <mergeCell ref="N188:Q188"/>
    <mergeCell ref="R188:S188"/>
    <mergeCell ref="T188:U188"/>
    <mergeCell ref="V188:W188"/>
    <mergeCell ref="A183:F183"/>
    <mergeCell ref="N183:Q185"/>
    <mergeCell ref="R183:S185"/>
    <mergeCell ref="T183:U185"/>
    <mergeCell ref="V183:W185"/>
    <mergeCell ref="A184:F184"/>
    <mergeCell ref="A185:F185"/>
    <mergeCell ref="A186:F186"/>
    <mergeCell ref="N186:Q186"/>
    <mergeCell ref="R186:S186"/>
    <mergeCell ref="T186:U186"/>
    <mergeCell ref="V186:W186"/>
    <mergeCell ref="A181:F181"/>
    <mergeCell ref="N181:Q181"/>
    <mergeCell ref="R181:S181"/>
    <mergeCell ref="T181:U181"/>
    <mergeCell ref="V181:W181"/>
    <mergeCell ref="A182:F182"/>
    <mergeCell ref="N182:Q182"/>
    <mergeCell ref="R182:S182"/>
    <mergeCell ref="T182:U182"/>
    <mergeCell ref="V182:W182"/>
    <mergeCell ref="D172:M172"/>
    <mergeCell ref="D173:W173"/>
    <mergeCell ref="A175:A176"/>
    <mergeCell ref="B175:B176"/>
    <mergeCell ref="C175:C176"/>
    <mergeCell ref="D175:M176"/>
    <mergeCell ref="D177:W177"/>
    <mergeCell ref="A180:F180"/>
    <mergeCell ref="G180:M180"/>
    <mergeCell ref="V180:W180"/>
    <mergeCell ref="D168:W168"/>
    <mergeCell ref="A170:A171"/>
    <mergeCell ref="B170:B171"/>
    <mergeCell ref="C170:C171"/>
    <mergeCell ref="D170:D171"/>
    <mergeCell ref="E170:E171"/>
    <mergeCell ref="N170:N171"/>
    <mergeCell ref="O170:O171"/>
    <mergeCell ref="P170:P171"/>
    <mergeCell ref="Q170:Q171"/>
    <mergeCell ref="R170:R171"/>
    <mergeCell ref="S170:S171"/>
    <mergeCell ref="T170:T171"/>
    <mergeCell ref="U170:U171"/>
    <mergeCell ref="V170:V171"/>
    <mergeCell ref="W170:W171"/>
    <mergeCell ref="A160:F160"/>
    <mergeCell ref="N160:Q160"/>
    <mergeCell ref="R160:U160"/>
    <mergeCell ref="V160:W160"/>
    <mergeCell ref="D161:W161"/>
    <mergeCell ref="D162:M162"/>
    <mergeCell ref="D163:M163"/>
    <mergeCell ref="D164:W164"/>
    <mergeCell ref="D167:M167"/>
    <mergeCell ref="A158:F158"/>
    <mergeCell ref="N158:Q158"/>
    <mergeCell ref="R158:S158"/>
    <mergeCell ref="T158:U158"/>
    <mergeCell ref="V158:W158"/>
    <mergeCell ref="A159:F159"/>
    <mergeCell ref="N159:Q159"/>
    <mergeCell ref="R159:U159"/>
    <mergeCell ref="V159:W159"/>
    <mergeCell ref="A156:F156"/>
    <mergeCell ref="N156:Q156"/>
    <mergeCell ref="R156:S156"/>
    <mergeCell ref="T156:U156"/>
    <mergeCell ref="V156:W156"/>
    <mergeCell ref="A157:F157"/>
    <mergeCell ref="N157:Q157"/>
    <mergeCell ref="R157:S157"/>
    <mergeCell ref="T157:U157"/>
    <mergeCell ref="V157:W157"/>
    <mergeCell ref="A152:F152"/>
    <mergeCell ref="N152:Q152"/>
    <mergeCell ref="R152:S152"/>
    <mergeCell ref="T152:U152"/>
    <mergeCell ref="V152:W152"/>
    <mergeCell ref="A153:F153"/>
    <mergeCell ref="N153:Q155"/>
    <mergeCell ref="R153:S155"/>
    <mergeCell ref="T153:U155"/>
    <mergeCell ref="V153:W155"/>
    <mergeCell ref="A154:F154"/>
    <mergeCell ref="A155:F155"/>
    <mergeCell ref="D147:M147"/>
    <mergeCell ref="D148:W148"/>
    <mergeCell ref="A150:F150"/>
    <mergeCell ref="G150:M150"/>
    <mergeCell ref="V150:W150"/>
    <mergeCell ref="A151:F151"/>
    <mergeCell ref="N151:Q151"/>
    <mergeCell ref="R151:S151"/>
    <mergeCell ref="T151:U151"/>
    <mergeCell ref="V151:W151"/>
    <mergeCell ref="D141:W141"/>
    <mergeCell ref="A144:A145"/>
    <mergeCell ref="B144:B145"/>
    <mergeCell ref="C144:C145"/>
    <mergeCell ref="D144:D145"/>
    <mergeCell ref="E144:E145"/>
    <mergeCell ref="N144:N145"/>
    <mergeCell ref="O144:O145"/>
    <mergeCell ref="P144:P145"/>
    <mergeCell ref="Q144:Q145"/>
    <mergeCell ref="R144:R145"/>
    <mergeCell ref="S144:S145"/>
    <mergeCell ref="T144:T145"/>
    <mergeCell ref="U144:U145"/>
    <mergeCell ref="V144:V145"/>
    <mergeCell ref="W144:W145"/>
    <mergeCell ref="A131:F131"/>
    <mergeCell ref="N131:Q131"/>
    <mergeCell ref="R131:U131"/>
    <mergeCell ref="V131:W131"/>
    <mergeCell ref="D132:W132"/>
    <mergeCell ref="D133:M133"/>
    <mergeCell ref="A134:A140"/>
    <mergeCell ref="B134:B140"/>
    <mergeCell ref="C134:C140"/>
    <mergeCell ref="D134:M140"/>
    <mergeCell ref="A129:F129"/>
    <mergeCell ref="N129:Q129"/>
    <mergeCell ref="R129:S129"/>
    <mergeCell ref="T129:U129"/>
    <mergeCell ref="V129:W129"/>
    <mergeCell ref="A130:F130"/>
    <mergeCell ref="N130:Q130"/>
    <mergeCell ref="R130:U130"/>
    <mergeCell ref="V130:W130"/>
    <mergeCell ref="A127:F127"/>
    <mergeCell ref="N127:Q127"/>
    <mergeCell ref="R127:S127"/>
    <mergeCell ref="T127:U127"/>
    <mergeCell ref="V127:W127"/>
    <mergeCell ref="A128:F128"/>
    <mergeCell ref="N128:Q128"/>
    <mergeCell ref="R128:S128"/>
    <mergeCell ref="T128:U128"/>
    <mergeCell ref="V128:W128"/>
    <mergeCell ref="A123:F123"/>
    <mergeCell ref="N123:Q123"/>
    <mergeCell ref="R123:S123"/>
    <mergeCell ref="T123:U123"/>
    <mergeCell ref="V123:W123"/>
    <mergeCell ref="A124:F124"/>
    <mergeCell ref="N124:Q126"/>
    <mergeCell ref="R124:S126"/>
    <mergeCell ref="T124:U126"/>
    <mergeCell ref="V124:W126"/>
    <mergeCell ref="A125:F125"/>
    <mergeCell ref="A126:F126"/>
    <mergeCell ref="D109:M109"/>
    <mergeCell ref="D110:M114"/>
    <mergeCell ref="D115:W115"/>
    <mergeCell ref="A121:F121"/>
    <mergeCell ref="G121:M121"/>
    <mergeCell ref="V121:W121"/>
    <mergeCell ref="A122:F122"/>
    <mergeCell ref="N122:Q122"/>
    <mergeCell ref="R122:S122"/>
    <mergeCell ref="T122:U122"/>
    <mergeCell ref="V122:W122"/>
    <mergeCell ref="A106:F106"/>
    <mergeCell ref="N106:Q106"/>
    <mergeCell ref="R106:U106"/>
    <mergeCell ref="V106:W106"/>
    <mergeCell ref="A107:F107"/>
    <mergeCell ref="N107:Q107"/>
    <mergeCell ref="R107:U107"/>
    <mergeCell ref="V107:W107"/>
    <mergeCell ref="D108:W108"/>
    <mergeCell ref="A104:F104"/>
    <mergeCell ref="N104:Q104"/>
    <mergeCell ref="R104:S104"/>
    <mergeCell ref="T104:U104"/>
    <mergeCell ref="V104:W104"/>
    <mergeCell ref="A105:F105"/>
    <mergeCell ref="N105:Q105"/>
    <mergeCell ref="R105:S105"/>
    <mergeCell ref="T105:U105"/>
    <mergeCell ref="V105:W105"/>
    <mergeCell ref="A100:F100"/>
    <mergeCell ref="N100:Q102"/>
    <mergeCell ref="R100:S102"/>
    <mergeCell ref="T100:U102"/>
    <mergeCell ref="V100:W102"/>
    <mergeCell ref="A101:F101"/>
    <mergeCell ref="A102:F102"/>
    <mergeCell ref="A103:F103"/>
    <mergeCell ref="N103:Q103"/>
    <mergeCell ref="R103:S103"/>
    <mergeCell ref="T103:U103"/>
    <mergeCell ref="V103:W103"/>
    <mergeCell ref="A98:F98"/>
    <mergeCell ref="N98:Q98"/>
    <mergeCell ref="R98:S98"/>
    <mergeCell ref="T98:U98"/>
    <mergeCell ref="V98:W98"/>
    <mergeCell ref="A99:F99"/>
    <mergeCell ref="N99:Q99"/>
    <mergeCell ref="R99:S99"/>
    <mergeCell ref="T99:U99"/>
    <mergeCell ref="V99:W99"/>
    <mergeCell ref="D87:M87"/>
    <mergeCell ref="A88:A89"/>
    <mergeCell ref="B88:B89"/>
    <mergeCell ref="C88:C89"/>
    <mergeCell ref="D88:M89"/>
    <mergeCell ref="D90:W90"/>
    <mergeCell ref="A97:F97"/>
    <mergeCell ref="G97:M97"/>
    <mergeCell ref="V97:W97"/>
    <mergeCell ref="A84:F84"/>
    <mergeCell ref="N84:Q84"/>
    <mergeCell ref="R84:U84"/>
    <mergeCell ref="V84:W84"/>
    <mergeCell ref="A85:F85"/>
    <mergeCell ref="N85:Q85"/>
    <mergeCell ref="R85:U85"/>
    <mergeCell ref="V85:W85"/>
    <mergeCell ref="D86:W86"/>
    <mergeCell ref="A82:F82"/>
    <mergeCell ref="N82:Q82"/>
    <mergeCell ref="R82:S82"/>
    <mergeCell ref="T82:U82"/>
    <mergeCell ref="V82:W82"/>
    <mergeCell ref="A83:F83"/>
    <mergeCell ref="N83:Q83"/>
    <mergeCell ref="R83:S83"/>
    <mergeCell ref="T83:U83"/>
    <mergeCell ref="V83:W83"/>
    <mergeCell ref="A78:F78"/>
    <mergeCell ref="N78:Q80"/>
    <mergeCell ref="R78:S80"/>
    <mergeCell ref="T78:U80"/>
    <mergeCell ref="V78:W80"/>
    <mergeCell ref="A79:F79"/>
    <mergeCell ref="A80:F80"/>
    <mergeCell ref="A81:F81"/>
    <mergeCell ref="N81:Q81"/>
    <mergeCell ref="R81:S81"/>
    <mergeCell ref="T81:U81"/>
    <mergeCell ref="V81:W81"/>
    <mergeCell ref="A76:F76"/>
    <mergeCell ref="N76:Q76"/>
    <mergeCell ref="R76:S76"/>
    <mergeCell ref="T76:U76"/>
    <mergeCell ref="V76:W76"/>
    <mergeCell ref="A77:F77"/>
    <mergeCell ref="N77:Q77"/>
    <mergeCell ref="R77:S77"/>
    <mergeCell ref="T77:U77"/>
    <mergeCell ref="V77:W77"/>
    <mergeCell ref="R73:R74"/>
    <mergeCell ref="S73:S74"/>
    <mergeCell ref="T73:T74"/>
    <mergeCell ref="U73:U74"/>
    <mergeCell ref="V73:V74"/>
    <mergeCell ref="W73:W74"/>
    <mergeCell ref="A75:F75"/>
    <mergeCell ref="G75:M75"/>
    <mergeCell ref="V75:W75"/>
    <mergeCell ref="A73:A74"/>
    <mergeCell ref="B73:B74"/>
    <mergeCell ref="C73:C74"/>
    <mergeCell ref="D73:D74"/>
    <mergeCell ref="E73:E74"/>
    <mergeCell ref="N73:N74"/>
    <mergeCell ref="O73:O74"/>
    <mergeCell ref="P73:P74"/>
    <mergeCell ref="Q73:Q74"/>
    <mergeCell ref="R65:R66"/>
    <mergeCell ref="S65:S66"/>
    <mergeCell ref="T65:T66"/>
    <mergeCell ref="U65:U66"/>
    <mergeCell ref="V65:V66"/>
    <mergeCell ref="W65:W66"/>
    <mergeCell ref="D69:M69"/>
    <mergeCell ref="D70:W70"/>
    <mergeCell ref="A71:A72"/>
    <mergeCell ref="B71:B72"/>
    <mergeCell ref="C71:C72"/>
    <mergeCell ref="D71:D72"/>
    <mergeCell ref="E71:E72"/>
    <mergeCell ref="N71:N72"/>
    <mergeCell ref="O71:O72"/>
    <mergeCell ref="P71:P72"/>
    <mergeCell ref="Q71:Q72"/>
    <mergeCell ref="R71:R72"/>
    <mergeCell ref="S71:S72"/>
    <mergeCell ref="T71:T72"/>
    <mergeCell ref="U71:U72"/>
    <mergeCell ref="V71:V72"/>
    <mergeCell ref="W71:W72"/>
    <mergeCell ref="A65:A66"/>
    <mergeCell ref="B65:B66"/>
    <mergeCell ref="C65:C66"/>
    <mergeCell ref="D65:D66"/>
    <mergeCell ref="E65:E66"/>
    <mergeCell ref="N65:N66"/>
    <mergeCell ref="O65:O66"/>
    <mergeCell ref="P65:P66"/>
    <mergeCell ref="Q65:Q66"/>
    <mergeCell ref="D49:M49"/>
    <mergeCell ref="A50:A51"/>
    <mergeCell ref="B50:B51"/>
    <mergeCell ref="C50:C51"/>
    <mergeCell ref="D50:M51"/>
    <mergeCell ref="D52:W52"/>
    <mergeCell ref="D58:M59"/>
    <mergeCell ref="D60:W60"/>
    <mergeCell ref="D64:W64"/>
    <mergeCell ref="A46:F46"/>
    <mergeCell ref="N46:Q46"/>
    <mergeCell ref="R46:U46"/>
    <mergeCell ref="V46:W46"/>
    <mergeCell ref="A47:F47"/>
    <mergeCell ref="N47:Q47"/>
    <mergeCell ref="R47:U47"/>
    <mergeCell ref="V47:W47"/>
    <mergeCell ref="D48:W48"/>
    <mergeCell ref="A44:F44"/>
    <mergeCell ref="N44:Q44"/>
    <mergeCell ref="R44:S44"/>
    <mergeCell ref="T44:U44"/>
    <mergeCell ref="V44:W44"/>
    <mergeCell ref="A45:F45"/>
    <mergeCell ref="N45:Q45"/>
    <mergeCell ref="R45:S45"/>
    <mergeCell ref="T45:U45"/>
    <mergeCell ref="V45:W45"/>
    <mergeCell ref="A40:F40"/>
    <mergeCell ref="N40:Q42"/>
    <mergeCell ref="R40:S42"/>
    <mergeCell ref="T40:U42"/>
    <mergeCell ref="V40:W42"/>
    <mergeCell ref="A41:F41"/>
    <mergeCell ref="A42:F42"/>
    <mergeCell ref="A43:F43"/>
    <mergeCell ref="N43:Q43"/>
    <mergeCell ref="R43:S43"/>
    <mergeCell ref="T43:U43"/>
    <mergeCell ref="V43:W43"/>
    <mergeCell ref="A37:F37"/>
    <mergeCell ref="G37:M37"/>
    <mergeCell ref="V37:W37"/>
    <mergeCell ref="A38:F38"/>
    <mergeCell ref="N38:Q38"/>
    <mergeCell ref="R38:S38"/>
    <mergeCell ref="T38:U38"/>
    <mergeCell ref="V38:W38"/>
    <mergeCell ref="A39:F39"/>
    <mergeCell ref="N39:Q39"/>
    <mergeCell ref="R39:S39"/>
    <mergeCell ref="T39:U39"/>
    <mergeCell ref="V39:W39"/>
    <mergeCell ref="R29:R30"/>
    <mergeCell ref="S29:S30"/>
    <mergeCell ref="T29:T30"/>
    <mergeCell ref="U29:U30"/>
    <mergeCell ref="V29:V30"/>
    <mergeCell ref="W29:W30"/>
    <mergeCell ref="D31:M31"/>
    <mergeCell ref="D32:W32"/>
    <mergeCell ref="A34:A36"/>
    <mergeCell ref="B34:B36"/>
    <mergeCell ref="C34:C36"/>
    <mergeCell ref="D34:D36"/>
    <mergeCell ref="E34:E36"/>
    <mergeCell ref="N34:N36"/>
    <mergeCell ref="O34:O36"/>
    <mergeCell ref="P34:P36"/>
    <mergeCell ref="Q34:Q36"/>
    <mergeCell ref="R34:R36"/>
    <mergeCell ref="S34:S36"/>
    <mergeCell ref="T34:T36"/>
    <mergeCell ref="U34:U36"/>
    <mergeCell ref="V34:V36"/>
    <mergeCell ref="W34:W36"/>
    <mergeCell ref="A29:A30"/>
    <mergeCell ref="B29:B30"/>
    <mergeCell ref="C29:C30"/>
    <mergeCell ref="D29:D30"/>
    <mergeCell ref="E29:E30"/>
    <mergeCell ref="N29:N30"/>
    <mergeCell ref="O29:O30"/>
    <mergeCell ref="P29:P30"/>
    <mergeCell ref="Q29:Q30"/>
    <mergeCell ref="D23:M23"/>
    <mergeCell ref="D24:W24"/>
    <mergeCell ref="A25:A26"/>
    <mergeCell ref="B25:B26"/>
    <mergeCell ref="C25:C26"/>
    <mergeCell ref="D25:D26"/>
    <mergeCell ref="E25:E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T18:T19"/>
    <mergeCell ref="U18:U19"/>
    <mergeCell ref="V18:V19"/>
    <mergeCell ref="W18:W19"/>
    <mergeCell ref="A20:A21"/>
    <mergeCell ref="B20:B21"/>
    <mergeCell ref="C20:C21"/>
    <mergeCell ref="D20:D21"/>
    <mergeCell ref="E20:E21"/>
    <mergeCell ref="N20:N21"/>
    <mergeCell ref="O20:O21"/>
    <mergeCell ref="P20:P21"/>
    <mergeCell ref="Q20:Q21"/>
    <mergeCell ref="R20:R21"/>
    <mergeCell ref="S20:S21"/>
    <mergeCell ref="T20:T21"/>
    <mergeCell ref="U20:U21"/>
    <mergeCell ref="V20:V21"/>
    <mergeCell ref="W20:W21"/>
    <mergeCell ref="A18:A19"/>
    <mergeCell ref="B18:B19"/>
    <mergeCell ref="C18:C19"/>
    <mergeCell ref="D18:D19"/>
    <mergeCell ref="E18:E19"/>
    <mergeCell ref="N18:N19"/>
    <mergeCell ref="O18:O19"/>
    <mergeCell ref="R18:R19"/>
    <mergeCell ref="S18:S19"/>
    <mergeCell ref="V7:W7"/>
    <mergeCell ref="A8:A12"/>
    <mergeCell ref="B8:B12"/>
    <mergeCell ref="C8:C12"/>
    <mergeCell ref="D8:M12"/>
    <mergeCell ref="D13:W13"/>
    <mergeCell ref="D14:M14"/>
    <mergeCell ref="D15:M15"/>
    <mergeCell ref="D16:W16"/>
    <mergeCell ref="A1:V1"/>
    <mergeCell ref="A4:C4"/>
    <mergeCell ref="D4:D6"/>
    <mergeCell ref="E4:E6"/>
    <mergeCell ref="F4:F6"/>
    <mergeCell ref="G4:K4"/>
    <mergeCell ref="L4:L6"/>
    <mergeCell ref="M4:M6"/>
    <mergeCell ref="N4:U4"/>
    <mergeCell ref="V4:W6"/>
    <mergeCell ref="A5:A6"/>
    <mergeCell ref="B5:B6"/>
    <mergeCell ref="C5:C6"/>
    <mergeCell ref="G5:G6"/>
    <mergeCell ref="H5:I5"/>
    <mergeCell ref="J5:J6"/>
    <mergeCell ref="K5:K6"/>
    <mergeCell ref="N5:N6"/>
    <mergeCell ref="O5:O6"/>
    <mergeCell ref="P5:P6"/>
    <mergeCell ref="Q5:Q6"/>
    <mergeCell ref="R5:S5"/>
    <mergeCell ref="T5:U5"/>
  </mergeCells>
  <conditionalFormatting sqref="R201:U201 R189:U189 R159:U159 R130:U130 R106:U106 R84:U84 R46:U46">
    <cfRule type="containsErrors" dxfId="23" priority="174">
      <formula>ISERROR(#REF!)</formula>
    </cfRule>
  </conditionalFormatting>
  <conditionalFormatting sqref="M178:M179 M181 M165:M166 M169 M174 R178:U191 R160:U167 R169:U172 R174:U176 M193 R133:R136 R139:R140 S137:S138 T142:T143 T146 R147 T149 R131:U131 M142:M146 M149 M151 S109:S114 U116:U120 R107:U107 M116:M120 T91:T96 R87:R89 R85:U85 M91:M96 M98 T67:T68 R69 M67:M68 M73:M74 M76 R202:U202 T61:T63 M61:M63 R49:R51 T55:T57 R58:R59 M55:M57 R47:U47 R14:R15 T17 T22 R23 T27:T29 R31 T33 R8:R12 M17:M22 M38 M33:M36 M27:M30 M26 M25 M18 M17">
    <cfRule type="containsErrors" dxfId="22" priority="17">
      <formula>ISERROR(M8)</formula>
    </cfRule>
  </conditionalFormatting>
  <conditionalFormatting sqref="M122">
    <cfRule type="containsErrors" dxfId="21" priority="175">
      <formula>ISERROR(M8)</formula>
    </cfRule>
  </conditionalFormatting>
  <conditionalFormatting sqref="M35">
    <cfRule type="containsErrors" dxfId="20" priority="14">
      <formula>ISERROR(M17)</formula>
    </cfRule>
  </conditionalFormatting>
  <conditionalFormatting sqref="M19">
    <cfRule type="containsErrors" dxfId="19" priority="13">
      <formula>ISERROR(M17)</formula>
    </cfRule>
  </conditionalFormatting>
  <conditionalFormatting sqref="M21">
    <cfRule type="containsErrors" dxfId="18" priority="12">
      <formula>ISERROR(M17)</formula>
    </cfRule>
  </conditionalFormatting>
  <conditionalFormatting sqref="M174">
    <cfRule type="containsErrors" dxfId="17" priority="11">
      <formula>ISERROR(M17)</formula>
    </cfRule>
  </conditionalFormatting>
  <conditionalFormatting sqref="R162:U163 R181:U185 R167:U167 R172:U172 R175:U176 R193:U197 R133:U140 R147:U147 R151:U155 R109:U114 R122:U126 R87:U89 R98:U102 R69:U69 R76:U80 R49:U51 R58:U59 R8:U12 R14:U15 R23:U23 R31:U31 R38:U43">
    <cfRule type="containsErrors" dxfId="16" priority="10">
      <formula>ISERROR(R8)</formula>
    </cfRule>
  </conditionalFormatting>
  <conditionalFormatting sqref="R198:U200 R165:U166 R169:U169 R178:U179 R186:U188 R174:U174 M165:M166 M169 M174 M178:M179 R142:U146 R149:U149 R156:U158 M142:M146 M149 R116:U120 R127:U129 M116:M120 R91:U96 R103:U105 M91:M96 R67:U68 R73:U74 R81:U83 M67:M68 M73:M74 R61:U63 M61:M63 R55:U57 M55:M57 R17:U22 R27:U29 R33:U36 R43:U45 M17:M22 M33:M36 M27:M30 M26 M25 M18 M17 T65 T66 T26 T25">
    <cfRule type="containsErrors" dxfId="15" priority="8">
      <formula>ISERROR(M17)</formula>
    </cfRule>
  </conditionalFormatting>
  <conditionalFormatting sqref="M73">
    <cfRule type="containsErrors" dxfId="14" priority="176">
      <formula>ISERROR(M17)</formula>
    </cfRule>
  </conditionalFormatting>
  <conditionalFormatting sqref="M74">
    <cfRule type="containsErrors" dxfId="13" priority="177">
      <formula>ISERROR(M17)</formula>
    </cfRule>
  </conditionalFormatting>
  <conditionalFormatting sqref="M122">
    <cfRule type="containsErrors" dxfId="12" priority="178">
      <formula>ISERROR(M17)</formula>
    </cfRule>
  </conditionalFormatting>
  <conditionalFormatting sqref="T18:T19">
    <cfRule type="containsErrors" dxfId="11" priority="179">
      <formula>ISERROR(M17)</formula>
    </cfRule>
  </conditionalFormatting>
  <conditionalFormatting sqref="R25:U26">
    <cfRule type="containsErrors" dxfId="10" priority="180">
      <formula>ISERROR(M17)</formula>
    </cfRule>
  </conditionalFormatting>
  <conditionalFormatting sqref="T25:T26">
    <cfRule type="containsErrors" dxfId="9" priority="181">
      <formula>ISERROR(M17)</formula>
    </cfRule>
  </conditionalFormatting>
  <conditionalFormatting sqref="T66 T65">
    <cfRule type="containsErrors" dxfId="8" priority="182">
      <formula>ISERROR(M17)</formula>
    </cfRule>
  </conditionalFormatting>
  <conditionalFormatting sqref="R65:U66">
    <cfRule type="containsErrors" dxfId="7" priority="183">
      <formula>ISERROR(M17)</formula>
    </cfRule>
  </conditionalFormatting>
  <conditionalFormatting sqref="T65:T66">
    <cfRule type="containsErrors" dxfId="6" priority="184">
      <formula>ISERROR(M17)</formula>
    </cfRule>
  </conditionalFormatting>
  <conditionalFormatting sqref="M19">
    <cfRule type="containsErrors" dxfId="5" priority="7">
      <formula>ISERROR(M17)</formula>
    </cfRule>
  </conditionalFormatting>
  <conditionalFormatting sqref="M21">
    <cfRule type="containsErrors" dxfId="4" priority="5">
      <formula>ISERROR(M17)</formula>
    </cfRule>
  </conditionalFormatting>
  <conditionalFormatting sqref="M35">
    <cfRule type="containsErrors" dxfId="3" priority="4">
      <formula>ISERROR(M17)</formula>
    </cfRule>
  </conditionalFormatting>
  <conditionalFormatting sqref="M174">
    <cfRule type="containsErrors" dxfId="2" priority="3">
      <formula>ISERROR(M17)</formula>
    </cfRule>
  </conditionalFormatting>
  <conditionalFormatting sqref="M38 M76 M98 M151 M181 M193">
    <cfRule type="containsErrors" dxfId="1" priority="2">
      <formula>ISERROR(M35)</formula>
    </cfRule>
  </conditionalFormatting>
  <conditionalFormatting sqref="R190:U190 R202:U202 R160:U160 R131:U131 R107:U107 R85:U85 R47:U47">
    <cfRule type="containsErrors" dxfId="0" priority="1">
      <formula>ISERROR(R44)</formula>
    </cfRule>
  </conditionalFormatting>
  <pageMargins left="0.70866141732283472" right="0.70866141732283472" top="0.74803149606299213" bottom="0.74803149606299213" header="0.31496062992125984" footer="0.31496062992125984"/>
  <pageSetup paperSize="9" scale="38" firstPageNumber="0" orientation="landscape"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РКиТ_Форма 3</vt:lpstr>
      <vt:lpstr>РКиТ_Форма 2</vt:lpstr>
      <vt:lpstr>РКиТ_Форма 1_2024</vt:lpstr>
      <vt:lpstr>'РКиТ_Форма 1_2024'!Область_печати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Грабовская Анна Сергеевна</dc:creator>
  <cp:lastModifiedBy>Грабовская Анна Сергеевна</cp:lastModifiedBy>
  <cp:revision>70</cp:revision>
  <dcterms:created xsi:type="dcterms:W3CDTF">2006-09-28T05:33:49Z</dcterms:created>
  <dcterms:modified xsi:type="dcterms:W3CDTF">2025-05-15T09:43:15Z</dcterms:modified>
</cp:coreProperties>
</file>