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 activeTab="2"/>
  </bookViews>
  <sheets>
    <sheet name="РКиТ_Форма 3" sheetId="1" r:id="rId1"/>
    <sheet name="РКиТ_Форма 2" sheetId="2" r:id="rId2"/>
    <sheet name="РКиТ_Форма 1_2023" sheetId="3" r:id="rId3"/>
  </sheets>
  <definedNames>
    <definedName name="_xlnm.Print_Area" localSheetId="2">'РКиТ_Форма 1_2023'!$A$1:$V$194</definedName>
  </definedNames>
  <calcPr calcId="144525"/>
</workbook>
</file>

<file path=xl/calcChain.xml><?xml version="1.0" encoding="utf-8"?>
<calcChain xmlns="http://schemas.openxmlformats.org/spreadsheetml/2006/main">
  <c r="T189" i="3" l="1"/>
  <c r="R184" i="3"/>
  <c r="L174" i="3"/>
  <c r="L172" i="3" s="1"/>
  <c r="L171" i="3" s="1"/>
  <c r="J174" i="3"/>
  <c r="I174" i="3"/>
  <c r="I172" i="3" s="1"/>
  <c r="I171" i="3" s="1"/>
  <c r="H174" i="3"/>
  <c r="G174" i="3"/>
  <c r="J172" i="3"/>
  <c r="H172" i="3"/>
  <c r="G172" i="3"/>
  <c r="J171" i="3"/>
  <c r="H171" i="3"/>
  <c r="G171" i="3"/>
  <c r="T169" i="3"/>
  <c r="K169" i="3"/>
  <c r="M169" i="3" s="1"/>
  <c r="T168" i="3"/>
  <c r="K168" i="3"/>
  <c r="M168" i="3" s="1"/>
  <c r="R166" i="3"/>
  <c r="R165" i="3"/>
  <c r="K164" i="3"/>
  <c r="M164" i="3" s="1"/>
  <c r="R162" i="3"/>
  <c r="T161" i="3"/>
  <c r="K161" i="3"/>
  <c r="M161" i="3" s="1"/>
  <c r="R159" i="3"/>
  <c r="T158" i="3"/>
  <c r="K158" i="3"/>
  <c r="M158" i="3" s="1"/>
  <c r="T157" i="3"/>
  <c r="T176" i="3" s="1"/>
  <c r="T178" i="3" s="1"/>
  <c r="K157" i="3"/>
  <c r="R155" i="3"/>
  <c r="R154" i="3"/>
  <c r="L150" i="3"/>
  <c r="L144" i="3" s="1"/>
  <c r="L143" i="3" s="1"/>
  <c r="J150" i="3"/>
  <c r="I150" i="3"/>
  <c r="H150" i="3"/>
  <c r="G150" i="3"/>
  <c r="L148" i="3"/>
  <c r="J148" i="3"/>
  <c r="I148" i="3"/>
  <c r="H148" i="3"/>
  <c r="G148" i="3"/>
  <c r="L146" i="3"/>
  <c r="J146" i="3"/>
  <c r="I146" i="3"/>
  <c r="I144" i="3" s="1"/>
  <c r="I143" i="3" s="1"/>
  <c r="J144" i="3"/>
  <c r="J143" i="3" s="1"/>
  <c r="T141" i="3"/>
  <c r="K141" i="3"/>
  <c r="M141" i="3" s="1"/>
  <c r="R139" i="3"/>
  <c r="T138" i="3"/>
  <c r="K138" i="3"/>
  <c r="M138" i="3" s="1"/>
  <c r="K137" i="3"/>
  <c r="M137" i="3" s="1"/>
  <c r="T136" i="3"/>
  <c r="H136" i="3"/>
  <c r="H146" i="3" s="1"/>
  <c r="G136" i="3"/>
  <c r="G146" i="3" s="1"/>
  <c r="G144" i="3" s="1"/>
  <c r="G143" i="3" s="1"/>
  <c r="K135" i="3"/>
  <c r="M135" i="3" s="1"/>
  <c r="K134" i="3"/>
  <c r="M134" i="3" s="1"/>
  <c r="R132" i="3"/>
  <c r="R131" i="3"/>
  <c r="S130" i="3"/>
  <c r="S129" i="3"/>
  <c r="R128" i="3"/>
  <c r="R127" i="3"/>
  <c r="R126" i="3"/>
  <c r="R125" i="3"/>
  <c r="L121" i="3"/>
  <c r="J121" i="3"/>
  <c r="J190" i="3" s="1"/>
  <c r="I121" i="3"/>
  <c r="I190" i="3" s="1"/>
  <c r="H121" i="3"/>
  <c r="H190" i="3" s="1"/>
  <c r="G121" i="3"/>
  <c r="L115" i="3"/>
  <c r="L114" i="3" s="1"/>
  <c r="K115" i="3"/>
  <c r="J115" i="3"/>
  <c r="I115" i="3"/>
  <c r="H115" i="3"/>
  <c r="H114" i="3" s="1"/>
  <c r="G115" i="3"/>
  <c r="I114" i="3"/>
  <c r="G114" i="3"/>
  <c r="U112" i="3"/>
  <c r="M112" i="3"/>
  <c r="K112" i="3"/>
  <c r="U111" i="3"/>
  <c r="K111" i="3"/>
  <c r="M111" i="3" s="1"/>
  <c r="U110" i="3"/>
  <c r="K110" i="3"/>
  <c r="M110" i="3" s="1"/>
  <c r="U109" i="3"/>
  <c r="K109" i="3"/>
  <c r="M109" i="3" s="1"/>
  <c r="U108" i="3"/>
  <c r="K108" i="3"/>
  <c r="M108" i="3" s="1"/>
  <c r="S106" i="3"/>
  <c r="S105" i="3"/>
  <c r="S104" i="3"/>
  <c r="S103" i="3"/>
  <c r="S102" i="3"/>
  <c r="S101" i="3"/>
  <c r="L93" i="3"/>
  <c r="L91" i="3" s="1"/>
  <c r="L90" i="3" s="1"/>
  <c r="J93" i="3"/>
  <c r="J91" i="3" s="1"/>
  <c r="J90" i="3" s="1"/>
  <c r="I93" i="3"/>
  <c r="I91" i="3" s="1"/>
  <c r="I90" i="3" s="1"/>
  <c r="H93" i="3"/>
  <c r="H91" i="3" s="1"/>
  <c r="H90" i="3" s="1"/>
  <c r="G93" i="3"/>
  <c r="G91" i="3"/>
  <c r="G90" i="3" s="1"/>
  <c r="T88" i="3"/>
  <c r="M88" i="3"/>
  <c r="K88" i="3"/>
  <c r="T87" i="3"/>
  <c r="K87" i="3"/>
  <c r="M87" i="3" s="1"/>
  <c r="T86" i="3"/>
  <c r="K86" i="3"/>
  <c r="M86" i="3" s="1"/>
  <c r="T85" i="3"/>
  <c r="K85" i="3"/>
  <c r="M85" i="3" s="1"/>
  <c r="T84" i="3"/>
  <c r="K84" i="3"/>
  <c r="M84" i="3" s="1"/>
  <c r="T83" i="3"/>
  <c r="T95" i="3" s="1"/>
  <c r="T97" i="3" s="1"/>
  <c r="K83" i="3"/>
  <c r="R81" i="3"/>
  <c r="R80" i="3"/>
  <c r="R79" i="3"/>
  <c r="R90" i="3" s="1"/>
  <c r="R92" i="3" s="1"/>
  <c r="L73" i="3"/>
  <c r="J73" i="3"/>
  <c r="I73" i="3"/>
  <c r="H73" i="3"/>
  <c r="G73" i="3"/>
  <c r="L71" i="3"/>
  <c r="L69" i="3" s="1"/>
  <c r="L68" i="3" s="1"/>
  <c r="J71" i="3"/>
  <c r="J69" i="3" s="1"/>
  <c r="J68" i="3" s="1"/>
  <c r="I71" i="3"/>
  <c r="I69" i="3" s="1"/>
  <c r="I68" i="3" s="1"/>
  <c r="H71" i="3"/>
  <c r="G71" i="3"/>
  <c r="G69" i="3"/>
  <c r="G68" i="3" s="1"/>
  <c r="K66" i="3"/>
  <c r="M66" i="3" s="1"/>
  <c r="T65" i="3"/>
  <c r="K65" i="3"/>
  <c r="M65" i="3" s="1"/>
  <c r="R63" i="3"/>
  <c r="T62" i="3"/>
  <c r="K62" i="3"/>
  <c r="M62" i="3" s="1"/>
  <c r="T61" i="3"/>
  <c r="K61" i="3"/>
  <c r="M61" i="3" s="1"/>
  <c r="T59" i="3"/>
  <c r="K59" i="3"/>
  <c r="M59" i="3" s="1"/>
  <c r="T58" i="3"/>
  <c r="K58" i="3"/>
  <c r="M58" i="3" s="1"/>
  <c r="T57" i="3"/>
  <c r="K57" i="3"/>
  <c r="M57" i="3" s="1"/>
  <c r="R55" i="3"/>
  <c r="R54" i="3"/>
  <c r="T53" i="3"/>
  <c r="K53" i="3"/>
  <c r="M53" i="3" s="1"/>
  <c r="T52" i="3"/>
  <c r="K52" i="3"/>
  <c r="M52" i="3" s="1"/>
  <c r="T51" i="3"/>
  <c r="T73" i="3" s="1"/>
  <c r="T75" i="3" s="1"/>
  <c r="K51" i="3"/>
  <c r="R49" i="3"/>
  <c r="R48" i="3"/>
  <c r="R47" i="3"/>
  <c r="R68" i="3" s="1"/>
  <c r="R70" i="3" s="1"/>
  <c r="K43" i="3"/>
  <c r="K42" i="3"/>
  <c r="L41" i="3"/>
  <c r="L188" i="3" s="1"/>
  <c r="J41" i="3"/>
  <c r="J188" i="3" s="1"/>
  <c r="I41" i="3"/>
  <c r="H41" i="3"/>
  <c r="G41" i="3"/>
  <c r="L40" i="3"/>
  <c r="L187" i="3" s="1"/>
  <c r="J40" i="3"/>
  <c r="J187" i="3" s="1"/>
  <c r="I40" i="3"/>
  <c r="I187" i="3" s="1"/>
  <c r="H40" i="3"/>
  <c r="K40" i="3" s="1"/>
  <c r="K187" i="3" s="1"/>
  <c r="G40" i="3"/>
  <c r="G187" i="3" s="1"/>
  <c r="L39" i="3"/>
  <c r="J39" i="3"/>
  <c r="J186" i="3" s="1"/>
  <c r="I39" i="3"/>
  <c r="I37" i="3" s="1"/>
  <c r="I36" i="3" s="1"/>
  <c r="H39" i="3"/>
  <c r="H186" i="3" s="1"/>
  <c r="G39" i="3"/>
  <c r="K34" i="3"/>
  <c r="M34" i="3" s="1"/>
  <c r="K33" i="3"/>
  <c r="M33" i="3" s="1"/>
  <c r="T32" i="3"/>
  <c r="K32" i="3"/>
  <c r="M32" i="3" s="1"/>
  <c r="T31" i="3"/>
  <c r="K31" i="3"/>
  <c r="M31" i="3" s="1"/>
  <c r="R29" i="3"/>
  <c r="K28" i="3"/>
  <c r="M28" i="3" s="1"/>
  <c r="T27" i="3"/>
  <c r="K27" i="3"/>
  <c r="M27" i="3" s="1"/>
  <c r="T26" i="3"/>
  <c r="K26" i="3"/>
  <c r="M26" i="3" s="1"/>
  <c r="T25" i="3"/>
  <c r="K25" i="3"/>
  <c r="M25" i="3" s="1"/>
  <c r="R23" i="3"/>
  <c r="T22" i="3"/>
  <c r="K22" i="3"/>
  <c r="M22" i="3" s="1"/>
  <c r="K21" i="3"/>
  <c r="M21" i="3" s="1"/>
  <c r="T20" i="3"/>
  <c r="M20" i="3"/>
  <c r="K20" i="3"/>
  <c r="Q19" i="3"/>
  <c r="K19" i="3"/>
  <c r="M19" i="3" s="1"/>
  <c r="T18" i="3"/>
  <c r="K18" i="3"/>
  <c r="M18" i="3" s="1"/>
  <c r="T17" i="3"/>
  <c r="K17" i="3"/>
  <c r="M17" i="3" s="1"/>
  <c r="R15" i="3"/>
  <c r="R14" i="3"/>
  <c r="R12" i="3"/>
  <c r="R11" i="3"/>
  <c r="R10" i="3"/>
  <c r="R9" i="3"/>
  <c r="R8" i="3"/>
  <c r="L26" i="2"/>
  <c r="K26" i="2"/>
  <c r="J26" i="2"/>
  <c r="S25" i="2"/>
  <c r="R25" i="2"/>
  <c r="I25" i="2"/>
  <c r="I23" i="2"/>
  <c r="S22" i="2"/>
  <c r="R22" i="2"/>
  <c r="I22" i="2"/>
  <c r="I20" i="2"/>
  <c r="S19" i="2"/>
  <c r="R19" i="2"/>
  <c r="I19" i="2"/>
  <c r="I17" i="2"/>
  <c r="I16" i="2"/>
  <c r="I15" i="2"/>
  <c r="I14" i="2"/>
  <c r="I13" i="2"/>
  <c r="S12" i="2"/>
  <c r="R12" i="2"/>
  <c r="I12" i="2"/>
  <c r="I9" i="2"/>
  <c r="S8" i="2"/>
  <c r="R8" i="2"/>
  <c r="I8" i="2"/>
  <c r="H188" i="3" l="1"/>
  <c r="R36" i="3"/>
  <c r="L186" i="3"/>
  <c r="L184" i="3" s="1"/>
  <c r="L183" i="3" s="1"/>
  <c r="I188" i="3"/>
  <c r="K71" i="3"/>
  <c r="H69" i="3"/>
  <c r="H68" i="3" s="1"/>
  <c r="K93" i="3"/>
  <c r="K91" i="3" s="1"/>
  <c r="K90" i="3" s="1"/>
  <c r="M90" i="3" s="1"/>
  <c r="R98" i="3" s="1"/>
  <c r="R99" i="3" s="1"/>
  <c r="R114" i="3"/>
  <c r="R116" i="3" s="1"/>
  <c r="T119" i="3"/>
  <c r="T121" i="3" s="1"/>
  <c r="R143" i="3"/>
  <c r="R145" i="3" s="1"/>
  <c r="H144" i="3"/>
  <c r="H143" i="3" s="1"/>
  <c r="T148" i="3"/>
  <c r="T150" i="3" s="1"/>
  <c r="G188" i="3"/>
  <c r="K174" i="3"/>
  <c r="K172" i="3" s="1"/>
  <c r="K171" i="3" s="1"/>
  <c r="M171" i="3" s="1"/>
  <c r="T41" i="3"/>
  <c r="T188" i="3" s="1"/>
  <c r="T190" i="3" s="1"/>
  <c r="G37" i="3"/>
  <c r="G36" i="3" s="1"/>
  <c r="I186" i="3"/>
  <c r="I184" i="3" s="1"/>
  <c r="I183" i="3" s="1"/>
  <c r="J114" i="3"/>
  <c r="G190" i="3"/>
  <c r="L190" i="3"/>
  <c r="R171" i="3"/>
  <c r="R173" i="3" s="1"/>
  <c r="R179" i="3" s="1"/>
  <c r="R180" i="3" s="1"/>
  <c r="T43" i="3"/>
  <c r="R38" i="3"/>
  <c r="K69" i="3"/>
  <c r="K68" i="3" s="1"/>
  <c r="M68" i="3" s="1"/>
  <c r="R76" i="3" s="1"/>
  <c r="R77" i="3" s="1"/>
  <c r="J184" i="3"/>
  <c r="J183" i="3" s="1"/>
  <c r="K121" i="3"/>
  <c r="K148" i="3"/>
  <c r="G186" i="3"/>
  <c r="G184" i="3" s="1"/>
  <c r="G183" i="3" s="1"/>
  <c r="J37" i="3"/>
  <c r="J36" i="3" s="1"/>
  <c r="K39" i="3"/>
  <c r="K41" i="3"/>
  <c r="M51" i="3"/>
  <c r="K73" i="3"/>
  <c r="K136" i="3"/>
  <c r="K150" i="3"/>
  <c r="M157" i="3"/>
  <c r="H187" i="3"/>
  <c r="H184" i="3" s="1"/>
  <c r="H183" i="3" s="1"/>
  <c r="H37" i="3"/>
  <c r="L37" i="3"/>
  <c r="L36" i="3" s="1"/>
  <c r="M83" i="3"/>
  <c r="K188" i="3" l="1"/>
  <c r="R183" i="3"/>
  <c r="R185" i="3" s="1"/>
  <c r="H36" i="3"/>
  <c r="K36" i="3" s="1"/>
  <c r="M36" i="3" s="1"/>
  <c r="R44" i="3" s="1"/>
  <c r="R45" i="3" s="1"/>
  <c r="K37" i="3"/>
  <c r="K146" i="3"/>
  <c r="K144" i="3" s="1"/>
  <c r="K143" i="3" s="1"/>
  <c r="M143" i="3" s="1"/>
  <c r="R151" i="3" s="1"/>
  <c r="R152" i="3" s="1"/>
  <c r="M136" i="3"/>
  <c r="K190" i="3"/>
  <c r="K114" i="3"/>
  <c r="M114" i="3" s="1"/>
  <c r="R122" i="3" s="1"/>
  <c r="R123" i="3" s="1"/>
  <c r="K186" i="3"/>
  <c r="K184" i="3" s="1"/>
  <c r="K183" i="3" s="1"/>
  <c r="M183" i="3" s="1"/>
  <c r="R191" i="3" s="1"/>
  <c r="R192" i="3" s="1"/>
</calcChain>
</file>

<file path=xl/sharedStrings.xml><?xml version="1.0" encoding="utf-8"?>
<sst xmlns="http://schemas.openxmlformats.org/spreadsheetml/2006/main" count="1243" uniqueCount="396">
  <si>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</si>
  <si>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</si>
  <si>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</si>
  <si>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</si>
  <si>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</si>
  <si>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</si>
  <si>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</si>
  <si>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</si>
  <si>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>Внесение изменений в программу связано с уточнением размера финансирования мероприятий программы</t>
  </si>
  <si>
    <t>Внесение изменений в программу  связано с уточнением размера финансирования мероприятий программы</t>
  </si>
  <si>
    <t xml:space="preserve">Внесение изменений в программу  связано с необходимостью изменеия наименования мероприятия по подпрограмме библиотечное обслуживание населения </t>
  </si>
  <si>
    <r>
      <t>Форма 2.</t>
    </r>
    <r>
      <rPr>
        <b/>
        <sz val="13"/>
        <rFont val="Times New Roman"/>
      </rPr>
      <t xml:space="preserve"> Отчет о выполнении сводных показателей муниципальных заданий на оказание муниципальных услуг (выполнение работ)</t>
    </r>
  </si>
  <si>
    <t>Код аналитической программной классификации</t>
  </si>
  <si>
    <t>Наименование подпрограммы, основного мероприятия, мероприятия  (муниципальной услуги (работы))</t>
  </si>
  <si>
    <t>Наименование показателя, характеризующего объем услуги (работы)</t>
  </si>
  <si>
    <t>Единица измерения характеризующего объем услуги (работы)</t>
  </si>
  <si>
    <t>Значение показателя объема муниципальной услуги</t>
  </si>
  <si>
    <t>Расходы бюджета муниципального образования "Город Ижевск" на оказание муниципальной услуги (выполнение работы), тыс. рублей</t>
  </si>
  <si>
    <t>Кассовые расходы, %</t>
  </si>
  <si>
    <t>МП</t>
  </si>
  <si>
    <t>Пп</t>
  </si>
  <si>
    <t>ОММ</t>
  </si>
  <si>
    <t>план</t>
  </si>
  <si>
    <t>факт</t>
  </si>
  <si>
    <t>отклонение значения за отчетный период от плана (гр. 8 - гр.7)</t>
  </si>
  <si>
    <t>сводная бюджетная роспись, план на 1 января отчетного года)</t>
  </si>
  <si>
    <t>сводная бюджетная роспись на отчетную дату</t>
  </si>
  <si>
    <t>кассовое исполнение на конец отчетного периода</t>
  </si>
  <si>
    <t>кредиторская задолженность за отчетный период</t>
  </si>
  <si>
    <t>к первоначальному плану на отчетный год</t>
  </si>
  <si>
    <t>к уточненному плану на отчетный год</t>
  </si>
  <si>
    <t>к плану на 1 января отчетного года</t>
  </si>
  <si>
    <t>к плану на отчетную дату</t>
  </si>
  <si>
    <t>всего</t>
  </si>
  <si>
    <t>в т.ч. кредиторская задолженность прошлых отчетных периодов</t>
  </si>
  <si>
    <t>07</t>
  </si>
  <si>
    <t>«Библиотечное обслуживание населения»</t>
  </si>
  <si>
    <t>02 61610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</si>
  <si>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</si>
  <si>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</si>
  <si>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единиц</t>
  </si>
  <si>
    <t>Библиографическая обработка документов и создание каталогов.</t>
  </si>
  <si>
    <t>Количество документов</t>
  </si>
  <si>
    <t>Формирование, учет, изучение, обеспечение физического сохранения и безопасности фондов библиотек, включая оцифровку фондов.</t>
  </si>
  <si>
    <t>«Организация  досуга и предоставление услуг организаций культуры. Поддержка профессионального искусства».</t>
  </si>
  <si>
    <t>01 61423, 01 61620</t>
  </si>
  <si>
    <t>Организация и  проведение  культурно-массовых мероприятий</t>
  </si>
  <si>
    <t>Количество культурно-массовых мероприятий</t>
  </si>
  <si>
    <t>Организация деятельности клубных формирований и формирований самодеятельного народного творчества</t>
  </si>
  <si>
    <t>Количество клубных формирований</t>
  </si>
  <si>
    <t>01 61630</t>
  </si>
  <si>
    <t xml:space="preserve">Показ (организация показа) спектаклей, театральных постановок на стационаре
</t>
  </si>
  <si>
    <t>Количество публичных выступлений</t>
  </si>
  <si>
    <t>Создание концертов и концертных программ</t>
  </si>
  <si>
    <t>Количество новых концертных программ</t>
  </si>
  <si>
    <t xml:space="preserve">Организация и проведение мероприятий
</t>
  </si>
  <si>
    <t xml:space="preserve">Количество проведенных мероприятий
</t>
  </si>
  <si>
    <t>Организация показа концертов и  концертных программ</t>
  </si>
  <si>
    <t>Количество показов</t>
  </si>
  <si>
    <t>«Развитие туризма на территории муниципального образования «Город Ижевск», сохранение, использование и популяризация объектов культурного наследия»</t>
  </si>
  <si>
    <t>01 60401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</si>
  <si>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</si>
  <si>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площадь, всего, в т.ч. зданий прилегающей территории</t>
  </si>
  <si>
    <t>тысяча квадратных метров</t>
  </si>
  <si>
    <t>Ведение информационных ресурсов и баз данных</t>
  </si>
  <si>
    <t>Количество записей (отчетов); количество информационных ресурсов и баз данных</t>
  </si>
  <si>
    <t>единица</t>
  </si>
  <si>
    <t>«Создание условий для реализации муниципальной программы»</t>
  </si>
  <si>
    <t>03 60400</t>
  </si>
  <si>
    <t xml:space="preserve">Формирование финансовой (бухгалтерской) отчетности бюджетных и автономных учреждений
</t>
  </si>
  <si>
    <t xml:space="preserve">Количество пользователей отчетов; количество комплектов отчетов
</t>
  </si>
  <si>
    <t xml:space="preserve">Ведение бюджетного учета, формирование регистров централизованными бухгалтериями
</t>
  </si>
  <si>
    <t xml:space="preserve">Количество пользователей отчетов; количество комплектов регистров
</t>
  </si>
  <si>
    <t>"Развитие музейного дела"</t>
  </si>
  <si>
    <t>61600</t>
  </si>
  <si>
    <t xml:space="preserve">Организация и проведение культурно-массовых мероприятий
</t>
  </si>
  <si>
    <t xml:space="preserve">Количество культурно-массовых мероприятий
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</si>
  <si>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"Развитие культуры и туризма" за 2023 год</t>
  </si>
  <si>
    <r>
      <t>Наименование подпрограммы, основного мероприятия, мероприятия</t>
    </r>
    <r>
      <rPr>
        <vertAlign val="superscript"/>
        <sz val="12"/>
        <rFont val="Times New Roman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</si>
  <si>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</si>
  <si>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</si>
  <si>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</si>
  <si>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</si>
  <si>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Times New Roman"/>
      </rPr>
      <t>4</t>
    </r>
    <r>
      <rPr>
        <sz val="12"/>
        <rFont val="Times New Roman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</si>
  <si>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</si>
  <si>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Times New Roman"/>
      </rPr>
      <t>8</t>
    </r>
  </si>
  <si>
    <t>ОМ М</t>
  </si>
  <si>
    <r>
      <t>план</t>
    </r>
    <r>
      <rPr>
        <vertAlign val="superscript"/>
        <sz val="12"/>
        <rFont val="Times New Roman"/>
      </rPr>
      <t>2</t>
    </r>
  </si>
  <si>
    <r>
      <t>факт</t>
    </r>
    <r>
      <rPr>
        <vertAlign val="superscript"/>
        <sz val="12"/>
        <rFont val="Times New Roman"/>
      </rPr>
      <t>3</t>
    </r>
    <r>
      <rPr>
        <sz val="12"/>
        <rFont val="Times New Roman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</si>
  <si>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</si>
  <si>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</si>
  <si>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Times New Roman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</si>
  <si>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</si>
  <si>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Times New Roman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</si>
  <si>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Times New Roman"/>
      </rPr>
      <t>7</t>
    </r>
  </si>
  <si>
    <t>с тенденцией увеличения значений</t>
  </si>
  <si>
    <t>с тенденцией снижения значений</t>
  </si>
  <si>
    <t>Цель: обеспечение благоприятных условий для развития муниципальной сферы культуры и искусства, повышения креативного потенциала города, сохранения и совершенствования историко-культурного наследия, повышения привлекательности территории и продвижения имиджа Ижевска как современного центра культуры, искусства и туризма</t>
  </si>
  <si>
    <t>Увеличение количества посещений муниципальных библиотек</t>
  </si>
  <si>
    <t>%</t>
  </si>
  <si>
    <t>х</t>
  </si>
  <si>
    <t>Выполнено.</t>
  </si>
  <si>
    <t>Увеличение количества посещений муниципальных организаций культуры</t>
  </si>
  <si>
    <t xml:space="preserve">Увеличение количества посещений МАУК "Музей города Ижевска"
</t>
  </si>
  <si>
    <t>Увеличение внутреннего въездного туристского потока в городе Ижевске</t>
  </si>
  <si>
    <t>Уровень удовлетворенности жителей города Ижевска качеством предоставления муниципальных услуг в сфере культуры</t>
  </si>
  <si>
    <t>1</t>
  </si>
  <si>
    <t>Подпрограмма 1: Библиотечное обслуживание населения</t>
  </si>
  <si>
    <t>Цель : развитие публичных муниципальных библиотек как информационных, культурных и просветительских центров, востребованных населением и отвечающих современным запросам потребителей</t>
  </si>
  <si>
    <t>Задача 1: Модернизация и укрепление материально-технической базы муниципальных библиотек</t>
  </si>
  <si>
    <t>Доля помещений библиотек, находящихся в удовлетворительном состоянии, в общем количестве помещений библиотек</t>
  </si>
  <si>
    <t>02</t>
  </si>
  <si>
    <t>Основное мероприятие 1: Проведение мероприятий по модернизации муниципальных библиотек, в том числе создание модельных библиотек в рамках реализации национального проекта "Культура"</t>
  </si>
  <si>
    <t>Выполнение муниципальной услуги "Предоставление документа в пользование по требованию (библиотечное обслуживание населения)"</t>
  </si>
  <si>
    <t>Управление по культуре и туризму, Министерство культуры и туризма (по согласованию), МБУ ЦБС города Ижевска</t>
  </si>
  <si>
    <t>Бюджет МО "Город Ижевск"</t>
  </si>
  <si>
    <t xml:space="preserve"> A154540</t>
  </si>
  <si>
    <t>Участие в конкурсе в рамках национального проекта "Культура" на создание модельных библиотек</t>
  </si>
  <si>
    <t>Управление по культуре и туризму, Министерство культуры и туризма УР (по согласованию), МБУ ЦБС города Ижевска</t>
  </si>
  <si>
    <t>Количество модельных библиотек (нарастающим итогом)</t>
  </si>
  <si>
    <t>ед.</t>
  </si>
  <si>
    <t>Бюджет Российской Федерации</t>
  </si>
  <si>
    <t>02 S9550, 02 L5190</t>
  </si>
  <si>
    <t>Проведение косметических и капитальных ремонтов муниципальных библиотек</t>
  </si>
  <si>
    <t>Доля отремонтированных площадей помещений библиотек в общей площади помещений библиотек</t>
  </si>
  <si>
    <t>Бюджет УР</t>
  </si>
  <si>
    <t>Сдача в аренду помещений муниципальных библиотек и предоставление платных услуг населению</t>
  </si>
  <si>
    <t>Управление по культуре и туризму, МБУ ЦБС города Ижевска</t>
  </si>
  <si>
    <t>Доход от сдачи в аренду помещений муниципальных библиотек и от платных услуг</t>
  </si>
  <si>
    <t>тыс. руб.</t>
  </si>
  <si>
    <t>Задача 2: Формирование в общественном сознании ижевчан, в том числе, молодежи устойчивого положительного образа муниципальных библиотек как важного социального и информационного института общества и как следствие увеличение количества посетителей библиотек</t>
  </si>
  <si>
    <t>Доля граждан, положительно оценивающих деятельность муниципальных библиотек, в общем количестве опрошенных посетителей библиотек</t>
  </si>
  <si>
    <t>Основное мероприятие 2: Реализация мероприятий, направленных на формирование положительного образа муниципальных библиотек и усиление культурно-просветительской функции</t>
  </si>
  <si>
    <t>Проведение социологических исследований с целью изучения общественного мнения по качеству и доступности библиотечных услуг</t>
  </si>
  <si>
    <t>Количество опрошенных жителей о качестве и доступности библиотечных услуг</t>
  </si>
  <si>
    <t>человек</t>
  </si>
  <si>
    <t>Развитие сотрудничества с государственными и общественными институтами и коммерческими организациями, в том числе с применением механизма муниципально-частного партнерства</t>
  </si>
  <si>
    <t>Количество реализованных проектов совместно с организациями различной правовой форм собственности</t>
  </si>
  <si>
    <r>
      <rPr>
        <sz val="12"/>
        <color indexed="2"/>
        <rFont val="Times New Roman"/>
      </rPr>
      <t xml:space="preserve"> </t>
    </r>
    <r>
      <rPr>
        <sz val="12"/>
        <rFont val="Times New Roman"/>
      </rPr>
      <t>02 61610</t>
    </r>
  </si>
  <si>
    <t>Организация и проведение социокультурных проектов и программ, реализуемых муниципальными библиотеками</t>
  </si>
  <si>
    <t>Количество городских социокультурных проектов и программ, реализуемых муниципальными библиотеками</t>
  </si>
  <si>
    <t>единиц в год</t>
  </si>
  <si>
    <t>Задача 3: Повышение разнообразия услуг, предоставляемых муниципальными библиотеками</t>
  </si>
  <si>
    <t>Количество платных услуг предоставляемых населению муниципальными библиотеками</t>
  </si>
  <si>
    <t xml:space="preserve">02 </t>
  </si>
  <si>
    <t>Основное мероприятие 3: Предоставление равного доступа к информационным ресурсам муниципальных библиотек для всех категорий граждан МО "Город Ижевск"</t>
  </si>
  <si>
    <t>Выдача муниципальными библиотеками документов на всех видах носителей, в том числе электронных</t>
  </si>
  <si>
    <t>Количество выданных на всех видах носителей документов</t>
  </si>
  <si>
    <t>Не выполнено. В связи с недостаточностью финансирования приобретается мало новых книг и заинтересованность читателей снижается.</t>
  </si>
  <si>
    <t>02 61611</t>
  </si>
  <si>
    <t>Модернизация библиотек в части комплектования книжных фондов муниципальных библиотек</t>
  </si>
  <si>
    <t>Количество новых поступлений документов на всех видах носителей на 1000 населения</t>
  </si>
  <si>
    <t>Ед.</t>
  </si>
  <si>
    <t>Не выполнено. Недостаточное финансирование</t>
  </si>
  <si>
    <t>Итого по подпрограмме 1</t>
  </si>
  <si>
    <t>Всего</t>
  </si>
  <si>
    <t>Итого по подпрограмме 1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</si>
  <si>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</si>
  <si>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подпрограммы 1 (N)</t>
  </si>
  <si>
    <t>в том числе:</t>
  </si>
  <si>
    <t>Степень достижения плановых значений ожидаемых конечных результатов, целевых показателей (индикаторов) подпрограммы 1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</si>
  <si>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</si>
  <si>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</si>
  <si>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</si>
  <si>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подпрограмме 1 ΣСдонр</t>
  </si>
  <si>
    <t>- субвенции из бюджета Удмуртской Республики</t>
  </si>
  <si>
    <t>Общее количество мероприятий подпрограммы 1, запланированных к реализации в отчетном году (М)</t>
  </si>
  <si>
    <t>иные источники</t>
  </si>
  <si>
    <t>Степень реализации мероприятий подпрограммы 1 СРм=ΣСДонр/М</t>
  </si>
  <si>
    <t>Эффективность реализации подпрограммы 1 ЭР = 0,5 x СДм/п + 0,3 x СРм+ 0,2 x ССур</t>
  </si>
  <si>
    <r>
      <t>Уровень эффективности подпрограммы 1</t>
    </r>
    <r>
      <rPr>
        <b/>
        <vertAlign val="superscript"/>
        <sz val="12"/>
        <rFont val="Times New Roman"/>
      </rPr>
      <t>8</t>
    </r>
  </si>
  <si>
    <t>2</t>
  </si>
  <si>
    <t>Подпрограмма 2. "Организация досуга и предоставление услуг организаций культуры. Поддержка профессионального искусства"</t>
  </si>
  <si>
    <t>01</t>
  </si>
  <si>
    <t>Цель: создание условий для удовлетворения гражданами своих культурных потребностей, реализации творческого потенциала, развития местного традиционного народного творчества</t>
  </si>
  <si>
    <t>Задача 1: Развитие и поддержка профессионального искусства</t>
  </si>
  <si>
    <t>Число посещений театров</t>
  </si>
  <si>
    <t>Число посещений концертных организаций</t>
  </si>
  <si>
    <t>Не выполнено.                            У муниципальных концертных организаций отсутствуют собственные концертные залы для организации показов.</t>
  </si>
  <si>
    <t>Основное мероприятие 1: Организация показа спектаклей и концертных программ</t>
  </si>
  <si>
    <t>Создание, показ (организация показа) спектаклей, театральных постановок, концертов и концертных программ</t>
  </si>
  <si>
    <t>МБУК "Муниципальный театр "Молодой человек", "Муниципальный камерный хор им. П.И. Чайковского, АМУК МХА "Ижевск"</t>
  </si>
  <si>
    <t>Количество новых постановок, концертных программ</t>
  </si>
  <si>
    <t>Не выполнено. Снижение показателя произошло в связи с увеличения количества запросов на проведение благотворительных мероприятий для членов семей участников специальной военной операции. А также для детей из малообеспеченных семей и общественных организаций При этом штатная численность сотрудников учреждений остается прежней.</t>
  </si>
  <si>
    <t>Показ спектаклей</t>
  </si>
  <si>
    <t>МБУК "Муниципальный театр "Молодой человек"</t>
  </si>
  <si>
    <t>Количество показов спектаклей, в том числе на благотворительной основе</t>
  </si>
  <si>
    <t>Показ концертных программа</t>
  </si>
  <si>
    <t>"Муниципальный камерный хор им. П.И. Чайковского, АМУК МХА "Ижевск"</t>
  </si>
  <si>
    <t>Количество показов концертных программ</t>
  </si>
  <si>
    <t>Не выполнено. У муниципальных концертных организаций отсутствуют собственные концертные залы для организации показов.</t>
  </si>
  <si>
    <t xml:space="preserve">01 </t>
  </si>
  <si>
    <t>Задача 2: Организация досуга населения, расширение спектра и повышение качества услуг для населения, предоставляемых муниципальными организациями культуры</t>
  </si>
  <si>
    <t>Количество участников культурно-досуговых мероприятий</t>
  </si>
  <si>
    <t>чел.</t>
  </si>
  <si>
    <t>Количество участников клубных формирований в расчете на 1000 человек населения</t>
  </si>
  <si>
    <t>Основное мероприятие 2: Организация досуга населения</t>
  </si>
  <si>
    <t>01 61423, 61620</t>
  </si>
  <si>
    <t>Проведение культурно-досуговых мероприятий, организация деятельности клубных формирований</t>
  </si>
  <si>
    <t xml:space="preserve">Управление по культуре и туризму, МБУК г. Ижевска "ЦКиТ", МАУК ЦРК "Русский дом"
</t>
  </si>
  <si>
    <t>Проведение культурно-досуговых мероприятий</t>
  </si>
  <si>
    <t>Количество проведенных мероприятий</t>
  </si>
  <si>
    <t>Организация деятельности клубных формирований, в том числе национальных самодеятельных коллективов</t>
  </si>
  <si>
    <t>Количество национальных самодеятельных коллективов из числа клубных формирований</t>
  </si>
  <si>
    <t>Не выполнено. В результате реорганизации домов культуры г. Ижевска перестали существовать некоторые коллективы, их руководители не устроились во вновь созданное учреждение.Тем не менее произошел рост в сравнении с 2022 годом.</t>
  </si>
  <si>
    <t>Основное мероприятие 3. Расширение спектра и повышение качества предоставляемых услуг, предоставляемых муниципальными организациями культуры</t>
  </si>
  <si>
    <t>01 61423, 61600, 61620, 61630</t>
  </si>
  <si>
    <t>Формирование перечня дополнительных услуг и предоставляемых муниципальным КДУ и МАУК "Музей города Ижевска"</t>
  </si>
  <si>
    <t>Управление по культуре и туризму, муниципальные учреждения культуры</t>
  </si>
  <si>
    <t>Количество платных услуг, предоставляемых населению муниципальными учреждениями культуры</t>
  </si>
  <si>
    <t>Предоставление платных услуг населению</t>
  </si>
  <si>
    <t>Доход муниципальных учреждений культуры от предоставления платных услуг населению</t>
  </si>
  <si>
    <t>Задача 3:  Модернизация муниципальных учреждений культуры, развитие материально-технической базы, обеспечение комфортного и безопасного пребывания граждан</t>
  </si>
  <si>
    <t>Доля помещений муниципальных учреждений культуры, находящихся в удовлетворительном состоянии, в общем числе помещений муниципальных учреждений культуры</t>
  </si>
  <si>
    <t>Основное мероприятие 4. "Проведение мероприятий по модернизации муниципальных учреждений культуры, укреплению материально-технической базы"</t>
  </si>
  <si>
    <t>01 61423             01 61620,          01 61630                 01 S3500</t>
  </si>
  <si>
    <t>Проведение косметических и капитальных ремонтов муниципальных учреждений культуры и помещений профессиональных творческих коллективов</t>
  </si>
  <si>
    <t xml:space="preserve">Управление по культуре и туризму, МБУК г. Ижевска "ЦКиТ", МАУК ЦРК "Русский дом", МБУК ММТ "Молодой человек", МАУК МХА "Ижевск", МБУК ИМКХ им. Чайковского"
</t>
  </si>
  <si>
    <t>Доля отремонтированных площадей помещений МУК в общей площади помещений муниципальных учреждений культуры</t>
  </si>
  <si>
    <t>Итого по подпрограмме 2</t>
  </si>
  <si>
    <t>Итого по подпрограмме 2 ΣСДпз</t>
  </si>
  <si>
    <t>Число ожидаемых конечных результатов, целевых показателей (индикаторов) подпрограммы 2 (N)</t>
  </si>
  <si>
    <t>Степень достижения плановых значений ожидаемых конечных результатов, целевых показателей (индикаторов) подпрограммы 2 СДм/п=ΣСДпз/N</t>
  </si>
  <si>
    <t>Итого по подпрограмме 2 ΣСдонр</t>
  </si>
  <si>
    <t>Общее количество мероприятий подпрограммы 2, запланированных к реализации в отчетном году (М)</t>
  </si>
  <si>
    <t>Степень реализации мероприятий подпрограммы 2 СРм=ΣСДонр/М</t>
  </si>
  <si>
    <t>Эффективность реализации подпрограммы 2 ЭР = 0,5 x СДм/п + 0,3 x СРм+ 0,2 x ССур</t>
  </si>
  <si>
    <r>
      <t>Уровень эффективности подпрограммы 2</t>
    </r>
    <r>
      <rPr>
        <b/>
        <vertAlign val="superscript"/>
        <sz val="12"/>
        <rFont val="Times New Roman"/>
      </rPr>
      <t>8</t>
    </r>
  </si>
  <si>
    <t>3</t>
  </si>
  <si>
    <t>Подпрограмма 3. "Развитие туризма на территории муниципального образования "Город Ижевск", сохранение, использование и популяризация объектов культурного наследия"</t>
  </si>
  <si>
    <t>Цель: создание благоприятных условий для формирования современной конкурентоспособной туристской отрасли на территории МО "Город Ижевск", направленное на увеличение въездного туристского потока</t>
  </si>
  <si>
    <t>Рост внутреннего и въездного туристского потока (включая экскурсантов и транзитных туристов)</t>
  </si>
  <si>
    <t>Задача 1: Увеличение внутреннего и въездного туристического потока, сохранение и популяризация исторического и культурного наследия, его включение в сферу социально-культурной деятельности и туризма</t>
  </si>
  <si>
    <t>Количество туристов, въехавших на территорию муниципального образования "Город Ижевск"</t>
  </si>
  <si>
    <t>Количество объектов культурного наследия, памятников, арт-объектов, расположенных на территории МО "Город Ижевск", включенных в туристические маршруты</t>
  </si>
  <si>
    <t>Основное мероприятие 1. "Организация работы по привлечению туристов"</t>
  </si>
  <si>
    <t>Создание и организация работы сайта по продвижению туристических услуг</t>
  </si>
  <si>
    <t>Управление по культуре и туризму, МАУ "ЦРКиТ"</t>
  </si>
  <si>
    <t>Количество посещений сайта</t>
  </si>
  <si>
    <t>Участие в региональных и российских презентационных мероприятиях (выставках, семинарах, форумах и др.)</t>
  </si>
  <si>
    <t>Количество региональных и российских презентационных мероприятий (выставок, семинаров, форумов и др.), в которых было принято участие</t>
  </si>
  <si>
    <t>Создание событийного календаря муниципального образования "Город Ижевск"</t>
  </si>
  <si>
    <t>Количество мероприятий в событийном календаре в МО "Город Ижевск"</t>
  </si>
  <si>
    <t>Разработка туристских маршрутов</t>
  </si>
  <si>
    <t>Количество туристских маршрутов</t>
  </si>
  <si>
    <t>Обеспечение эксплуатационно-технического обслуживания зданий и помещений, учреждений культуры, а также содержание указанных зданий и помещений, оборудования и прилегающей территории в надлежащем состоянии</t>
  </si>
  <si>
    <t>Созданы условия для бесперебойной работы зданий и помещений учреждений культуры</t>
  </si>
  <si>
    <t>да=1/нет=0</t>
  </si>
  <si>
    <t>Доход МАУ "ЦРКиТ" от предоставления платных услуг населению</t>
  </si>
  <si>
    <t>Выполнено. Произошла ошибка, указана верная сумма</t>
  </si>
  <si>
    <t>Итого по подпрограмме 3</t>
  </si>
  <si>
    <t>Итого по подпрограмме 3 ΣСДпз</t>
  </si>
  <si>
    <t>Число ожидаемых конечных результатов, целевых показателей (индикаторов) подпрограммы 3 (N)</t>
  </si>
  <si>
    <t>Степень достижения плановых значений ожидаемых конечных результатов, целевых показателей (индикаторов) подпрограммы 3 СДм/п=ΣСДпз/N</t>
  </si>
  <si>
    <t>Итого по подпрограмме 3 ΣСдонр</t>
  </si>
  <si>
    <t>Общее количество мероприятий подпрограммы 3, запланированных к реализации в отчетном году (М)</t>
  </si>
  <si>
    <t>Степень реализации мероприятий подпрограммы 3 СРм=ΣСДонр/М</t>
  </si>
  <si>
    <t>Эффективность реализации подпрограммы 3 ЭР = 0,5 x СДм/п + 0,3 x СРм+ 0,2 x ССур</t>
  </si>
  <si>
    <r>
      <t>Уровень эффективности подпрограммы 3</t>
    </r>
    <r>
      <rPr>
        <b/>
        <vertAlign val="superscript"/>
        <sz val="12"/>
        <rFont val="Times New Roman"/>
      </rPr>
      <t>8</t>
    </r>
  </si>
  <si>
    <t>4</t>
  </si>
  <si>
    <t>Подпрограмма 4. "Энергосбережение и повышение энергетической эффективности"</t>
  </si>
  <si>
    <t>Цель: повышение энергетической эффективности в учреждениях культуры и детских школах искусств</t>
  </si>
  <si>
    <t>Сокращение бюджетных расходов на приобретение топливно-энергетических ресурсов муниципальными учреждениями</t>
  </si>
  <si>
    <t>01 65780</t>
  </si>
  <si>
    <t>Задача 1. Обеспечение снижения в сопоставимых условиях объема потребления ТЭР по каждому из ресурсов</t>
  </si>
  <si>
    <t>Удельный расход электрической энергии на снабжение органов местного самоуправления и муниципальных учреждений (в расчете на 1 кв. метр общей площади)</t>
  </si>
  <si>
    <r>
      <t>кВт.ч/м</t>
    </r>
    <r>
      <rPr>
        <vertAlign val="superscript"/>
        <sz val="12"/>
        <rFont val="Times New Roman"/>
      </rPr>
      <t>2</t>
    </r>
  </si>
  <si>
    <t>Удельный расход тепловой энергии на снабжение органов местного самоуправления и муниципальных учреждений (в расчете на 1 кв. метр общей площади)</t>
  </si>
  <si>
    <r>
      <t>Гкал/м</t>
    </r>
    <r>
      <rPr>
        <vertAlign val="superscript"/>
        <sz val="12"/>
        <rFont val="Times New Roman"/>
      </rPr>
      <t>2</t>
    </r>
  </si>
  <si>
    <t>Удельный расход холодной воды на снабжение органов местного самоуправления и муниципальных учреждений (в расчете на 1 человека)</t>
  </si>
  <si>
    <r>
      <t>м</t>
    </r>
    <r>
      <rPr>
        <vertAlign val="superscript"/>
        <sz val="12"/>
        <rFont val="Times New Roman"/>
      </rPr>
      <t>3</t>
    </r>
    <r>
      <rPr>
        <sz val="12"/>
        <rFont val="Times New Roman"/>
      </rPr>
      <t>/чел.</t>
    </r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</si>
  <si>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</si>
  <si>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Удельный расход природного газа на снабжение органов местного самоуправления и муниципальных учреждений (в расчете на 1 человека)</t>
  </si>
  <si>
    <t>Основное мероприятие1: Реализация мероприятий по энергосбережению и повышению энергетической эффективности</t>
  </si>
  <si>
    <t>Техническое обслуживание и проведение ремонтных работ систем энергоснабжения (замена люминесцентных светильников на светодиодные, замена ламп накаливания на энергосберегающие, замена электропроводки, установка датчиков присутствия и др.)</t>
  </si>
  <si>
    <t>МУК</t>
  </si>
  <si>
    <t>Средства МУК</t>
  </si>
  <si>
    <t>Объем потребления электрической энергии МУК</t>
  </si>
  <si>
    <t>КВт/ч</t>
  </si>
  <si>
    <t>Не выполнено. Ежегодно детские школы искусств приобретают и установливают музыкальное и световое оборудование. В том числе компьютеры, электронные музыкальные инструменты, прожекторы и прочее оборудование. Культурно досуговые учреждения ежегодно приобретают звукоусиливающую аппаратуру, бытовую технику. В конце 2022 года МБУК г. Ижевска "ЦКиТ" приобрели большие светодиодные экраны.</t>
  </si>
  <si>
    <t>Техническое обслуживание и проведение ремонтных работ систем отопления и водоснабжения (промывка и опрессовка системы отопления, установка кранов на радиатор отопления, замена радиаторов отопления, частичный ремонт кровли, входных групп, утепление фасадов зданий, замена окон и регулировка оконных конструкций и др.)</t>
  </si>
  <si>
    <t>Объем потребления тепловой энергии МУК</t>
  </si>
  <si>
    <t>Гкал</t>
  </si>
  <si>
    <t>Техническое обслуживание и проведение ремонтных работ систем водоснабжения (установка экономичной водоразборной арматуры)</t>
  </si>
  <si>
    <t>Объем потребления холодной воды</t>
  </si>
  <si>
    <t>куб. м</t>
  </si>
  <si>
    <t>Техническое обслуживание и проведение ремонтных работ систем горячего водоснабжения</t>
  </si>
  <si>
    <t>Объем потребления горячей воды</t>
  </si>
  <si>
    <t>Не выполнено. Потребление горячей воды снизилось в сравнении с 2022 годом.</t>
  </si>
  <si>
    <t>Автоматизация оборудования газовой котельной</t>
  </si>
  <si>
    <t xml:space="preserve">МБУК г. Ижевска "ЦКиТ"
</t>
  </si>
  <si>
    <t>Объем потребления газа</t>
  </si>
  <si>
    <t>Итого по подпрограмме 4</t>
  </si>
  <si>
    <t>Итого по подпрограмме 4 ΣСДпз</t>
  </si>
  <si>
    <t>Число ожидаемых конечных результатов, целевых показателей (индикаторов) подпрограммы 4 (N)</t>
  </si>
  <si>
    <t>Степень достижения плановых значений ожидаемых конечных результатов, целевых показателей (индикаторов) подпрограммы 4 СДм/п=ΣСДпз/N</t>
  </si>
  <si>
    <t>Итого по подпрограмме 4 ΣСдонр</t>
  </si>
  <si>
    <t>Общее количество мероприятий подпрограммы 4, запланированных к реализации в отчетном году (М)</t>
  </si>
  <si>
    <t>Степень реализации мероприятий подпрограммы 4 СРм=ΣСДонр/М</t>
  </si>
  <si>
    <t>Эффективность реализации подпрограммы 4 ЭР = 0,5 x СДм/п + 0,3 x СРм+ 0,2 x ССур</t>
  </si>
  <si>
    <r>
      <t>Уровень эффективности подпрограммы 4</t>
    </r>
    <r>
      <rPr>
        <b/>
        <vertAlign val="superscript"/>
        <sz val="12"/>
        <rFont val="Times New Roman"/>
      </rPr>
      <t>8</t>
    </r>
  </si>
  <si>
    <t>5</t>
  </si>
  <si>
    <t>Подпрограмма 5. Создание условий для реализации муниципальной программы</t>
  </si>
  <si>
    <t>Цель: создание условий для эффективной реализации муниципальной программы</t>
  </si>
  <si>
    <t>Удовлетворенность населения деятельностью органов местного самоуправления в сфере культуры и туризма</t>
  </si>
  <si>
    <t>Задача 1: Реализация установленных полномочий (функций) Управления по культуре и туризму Администрации города Ижевска</t>
  </si>
  <si>
    <t>Уровень фактической обеспеченности клубами и учреждениями клубного типа от нормативной потребности</t>
  </si>
  <si>
    <t>Уровень фактической обеспеченности библиотеками от нормативной потребности</t>
  </si>
  <si>
    <t>Уровень фактической обеспеченности парками культуры и отдыха от нормативной потребности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</si>
  <si>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</si>
  <si>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Не выполнено. Ежегодно увеличивается количество учреждений, здания которых, со временем, приходят в ненормативное состояние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</si>
  <si>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</si>
  <si>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Не выполнено. Значение оказателя снизалось в сравнении с 2022 годом.</t>
  </si>
  <si>
    <t>Количество объектов культурного наследия, памятников, арт-объектов, расположенных на территории муниципального образования "Город Ижевск", включенных в перечень объектов истории и культуры муниципального образования "Город Ижевск"</t>
  </si>
  <si>
    <t>Исполнение расходных обязательств к общему объему утвержденных ассигнований на очередной финансовый год</t>
  </si>
  <si>
    <t>Основное мероприятие 1. Обеспечение функций муниципальных органов</t>
  </si>
  <si>
    <t>01 60030,    03 60400,        03 61276</t>
  </si>
  <si>
    <t>Обеспечение функций Управления по культуре и туризму</t>
  </si>
  <si>
    <t>Управление по культуре и туризму</t>
  </si>
  <si>
    <t>Уровень выполнения значений ожидаемых непосредственных результатов реализации мероприятий муниципальной программы</t>
  </si>
  <si>
    <t>Не учитывается. ПАГ от 27.12.2013 № 1648.</t>
  </si>
  <si>
    <t>01 60030</t>
  </si>
  <si>
    <t>Проведение независимой оценки качества предоставления услуг муниципальными учреждениями культуры</t>
  </si>
  <si>
    <t>Управление по культуре и туризму, МУК</t>
  </si>
  <si>
    <t>Проведена/не проведена независимая оценка качества предоставления услуг муниципальными учреждениями культуры</t>
  </si>
  <si>
    <t>02 60110            02 00450</t>
  </si>
  <si>
    <t>Организация и проведение крупных мероприятий (фестивалей, праздников, конкурсов), в том числе регионального и российского масштаба</t>
  </si>
  <si>
    <t>Количество проведенных крупных мероприятий (фестивалей, праздников, конкурсов), в том числе регионального и российского масштаба</t>
  </si>
  <si>
    <t>Сохранение кадрового потенциала отрасли, повышение престижности и привлекательности профессий в сфере культуры</t>
  </si>
  <si>
    <t>Доля молодых руководителей и специалистов в возрасте до 40 лет в общей численности руководителей и специалистов</t>
  </si>
  <si>
    <t>Не выполнено. Низкий уровень дохода молодых специалистов дополнительного образования в сфере культуры и искусства. Без стажа и надбавок за стаж уровень заработной платы не дстигает 25 т.р. Кроме того на муниципальном и региональном уровне отсутствуют программы поддержки молодых педагогов.</t>
  </si>
  <si>
    <t>Задача 2: Оптимизация бюджетных расходов муниципального образования "Город Ижевск", в том числе за счет привлечения средств из вышестоящих бюджетов и внебюджетных источников</t>
  </si>
  <si>
    <t>Объем привлеченных средств из вышестоящих бюджетов и внебюджетных источников</t>
  </si>
  <si>
    <t>Основное мероприятие 2. Проведение мероприятий по привлечению средств из вышестоящих бюджетов и внебюджетных источников</t>
  </si>
  <si>
    <t>Подготовка заявок для участия в конкурсах на получение средств из вышестоящих источников и грантов</t>
  </si>
  <si>
    <t>Средства из вышестоящих бюджетов, внебюджетные источники</t>
  </si>
  <si>
    <t>Количество поданных заявок на участие в конкурсах на получение средств из вышестоящих бюджетов и грантов</t>
  </si>
  <si>
    <t>Итого по подпрограмме 5</t>
  </si>
  <si>
    <t>Итого по подпрограмме 5 ΣСДпз</t>
  </si>
  <si>
    <t>Число ожидаемых конечных результатов, целевых показателей (индикаторов) подпрограммы n (N)</t>
  </si>
  <si>
    <t>Степень достижения плановых значений ожидаемых конечных результатов, целевых показателей (индикаторов) подпрограммы 5 СДм/п=ΣСДпз/N</t>
  </si>
  <si>
    <t>Итого по подпрограмме 5 ΣСДонр</t>
  </si>
  <si>
    <t>Общее количество мероприятий подпрограммы 5, запланированных к реализации в отчетном году (М)</t>
  </si>
  <si>
    <t>Степень реализации мероприятий подпрограммы 5 СРм=ΣСДонр/М</t>
  </si>
  <si>
    <t>Эффективность реализации подпрограммы 5 ЭР = 0,5 x СДм/п + 0,3 x СРм+ 0,2 x ССур</t>
  </si>
  <si>
    <r>
      <t>Уровень эффективности подпрограммы 5</t>
    </r>
    <r>
      <rPr>
        <b/>
        <vertAlign val="superscript"/>
        <sz val="12"/>
        <rFont val="Times New Roman"/>
      </rPr>
      <t>8</t>
    </r>
  </si>
  <si>
    <t>6</t>
  </si>
  <si>
    <t>Подпрограмма 6.  "Развитие музейного дела"</t>
  </si>
  <si>
    <t xml:space="preserve">Цель: сохранение культурного, исторического наследия города Ижевска, повышение доступности и качества музейных услуг для населения
</t>
  </si>
  <si>
    <t xml:space="preserve">Задача 1. Обеспечение сохранности, комплектование (пополнение) музейного фонда
</t>
  </si>
  <si>
    <t xml:space="preserve">Увеличение доли представленных (во всех формах) зрителю музейных предметов в общем количестве музейных предметов основного фонда
</t>
  </si>
  <si>
    <t>Не выполнено. Невыполнение плана произошло в связи с изменением выставочного плана-графика Музея Ижевска. Появилось возможность привезти передвижной знаковый проект в конце 2023 года, поэтомубыло принято решение перенести проект с  фондами Музея Ижевска на 2024 год.</t>
  </si>
  <si>
    <t xml:space="preserve">Основное мероприятие 1: Проведение мероприятий по сохранению, комплектованию (пополнению) музейного фонда
</t>
  </si>
  <si>
    <t>01 61600</t>
  </si>
  <si>
    <t xml:space="preserve">Создание экспозиций (выставок) музеев. Публичный показ музейных предметов, музейных коллекций
</t>
  </si>
  <si>
    <t xml:space="preserve">Управление по культуре и туризму, МАУК "Музей города Ижевска"
</t>
  </si>
  <si>
    <t xml:space="preserve">Количество музейных предметов, основного музейного фонда опубликованных на экспозициях и выставках
</t>
  </si>
  <si>
    <t>Не выполнено.  Невыполнение плана произошло в связи с изменением выставочного плана-графика Музея Ижевска. Появилось возможность привезти передвижной знаковый проект в конце 2023 года, поэтомубыло принято решение перенести проект с  фондами Музея Ижевска на 2024 год.</t>
  </si>
  <si>
    <t xml:space="preserve">Проведение работ по включению предметов в музейный фонд
</t>
  </si>
  <si>
    <t xml:space="preserve">Количество новых музейных предметов в фонде музея в год
</t>
  </si>
  <si>
    <t xml:space="preserve">Задача 2. Укрепление материально-технической базы учреждения, техническое и технологическое оснащение (переоснащение)
</t>
  </si>
  <si>
    <t xml:space="preserve">Доля помещений музея, находящихся в удовлетворительном состоянии в общем количестве помещений музея
</t>
  </si>
  <si>
    <t xml:space="preserve">Основное мероприятие 2. Проведение работ по укреплению материально-технической базы учреждения, технического и технологического оснащения
</t>
  </si>
  <si>
    <t xml:space="preserve">Проведение косметических и капитальных ремонтов в МАУК "Музей города Ижевска"
</t>
  </si>
  <si>
    <t xml:space="preserve">Доля отремонтированных площадей помещений МУК в общей площади помещений муниципальных учреждений культуры
</t>
  </si>
  <si>
    <t xml:space="preserve">Задача 3. Развитие информационно-коммуникационных технологий в деятельности муниципального музея
</t>
  </si>
  <si>
    <t xml:space="preserve">Увеличение количества онлайн-выставок на сайте МАУК "Музей города Ижевска"
</t>
  </si>
  <si>
    <t xml:space="preserve">Основное мероприятие 3. Проведение работ по внедрению и использованию информационно-коммуникационных технологий в деятельности муниципального музея
</t>
  </si>
  <si>
    <t xml:space="preserve">Обновление программного обеспечения
</t>
  </si>
  <si>
    <t xml:space="preserve">Количество обновленных программных продуктов в год
</t>
  </si>
  <si>
    <t xml:space="preserve">Задача 4. Организация выставок, в том числе местных художников
</t>
  </si>
  <si>
    <t xml:space="preserve">Увеличение количества выставочных проектов (по отношению к 2020 году)
</t>
  </si>
  <si>
    <t xml:space="preserve">Число посещений МАУК "Музей города Ижевска"
</t>
  </si>
  <si>
    <t xml:space="preserve">Основное мероприятие 4. Проведение работ по организации выставок
</t>
  </si>
  <si>
    <t xml:space="preserve">Привлечение партнеров к организации выставок
</t>
  </si>
  <si>
    <t xml:space="preserve">Количество привлеченных новых партнеров в год
</t>
  </si>
  <si>
    <t>Обучение, повышение квалификации сотрудников выставочного отдела</t>
  </si>
  <si>
    <t xml:space="preserve">Количество сотрудников, прошедших обучение/повышение квалификации, от общего числа сотрудников выставочного отдела
</t>
  </si>
  <si>
    <t>Итого по подпрограмме 6</t>
  </si>
  <si>
    <t>Итого по подпрограмме 6 ΣСДпз</t>
  </si>
  <si>
    <t>Число ожидаемых конечных результатов, целевых показателей (индикаторов) подпрограммы 6 (N)</t>
  </si>
  <si>
    <t>Степень достижения плановых значений ожидаемых конечных результатов, целевых показателей (индикаторов) подпрограммы 6 СДм/п=ΣСДпз/N</t>
  </si>
  <si>
    <t>Итого по подпрограмме 6 ΣСдонр</t>
  </si>
  <si>
    <t>Общее количество мероприятий подпрограммы 6, запланированных к реализации в отчетном году (М)</t>
  </si>
  <si>
    <t>Степень реализации мероприятий подпрограммы 6 СРм=ΣСДонр/М</t>
  </si>
  <si>
    <t>Эффективность реализации подпрограммы 6 ЭР = 0,5 x СДм/п + 0,3 x СРм+ 0,2 x ССур</t>
  </si>
  <si>
    <r>
      <t>Уровень эффективности подпрограммы 6</t>
    </r>
    <r>
      <rPr>
        <b/>
        <vertAlign val="superscript"/>
        <sz val="12"/>
        <rFont val="Times New Roman"/>
      </rPr>
      <t>8</t>
    </r>
  </si>
  <si>
    <t xml:space="preserve">Итого по программе </t>
  </si>
  <si>
    <t>Итого по программе ΣСДпз</t>
  </si>
  <si>
    <t>Число ожидаемых конечных результатов, целевых показателей (индикаторов) программы (N)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</si>
  <si>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</si>
  <si>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Итого по программе ΣСдонр</t>
  </si>
  <si>
    <t>Общее количество мероприятий программы, запланированных к реализации в отчетном году (М)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</si>
  <si>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</si>
  <si>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</si>
  <si>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Times New Roman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</si>
</sst>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0.000"/>
    <numFmt numFmtId="167" formatCode="0.0"/>
    <numFmt numFmtId="168" formatCode="#,##0.0"/>
  </numFmts>
  <fonts count="22" x14ac:knownFonts="1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Times New Roman"/>
    </font>
    <font>
      <sz val="12"/>
      <color theme="1"/>
      <name val="Arial"/>
    </font>
    <font>
      <sz val="12"/>
      <color theme="1"/>
      <name val="Calibri"/>
    </font>
    <font>
      <sz val="12"/>
      <color theme="1"/>
      <name val="Times New Roman"/>
    </font>
    <font>
      <b/>
      <sz val="13"/>
      <color rgb="FF26282F"/>
      <name val="Times New Roman"/>
    </font>
    <font>
      <b/>
      <sz val="12"/>
      <color theme="1"/>
      <name val="Times New Roman"/>
    </font>
    <font>
      <sz val="11"/>
      <color theme="1"/>
      <name val="Times New Roman"/>
    </font>
    <font>
      <sz val="12"/>
      <name val="Times New Roman"/>
    </font>
    <font>
      <sz val="11"/>
      <name val="Calibri"/>
      <scheme val="minor"/>
    </font>
    <font>
      <sz val="11"/>
      <color theme="0"/>
      <name val="Calibri"/>
      <scheme val="minor"/>
    </font>
    <font>
      <sz val="11"/>
      <color indexed="2"/>
      <name val="Calibri"/>
      <scheme val="minor"/>
    </font>
    <font>
      <sz val="12"/>
      <color indexed="2"/>
      <name val="Times New Roman"/>
    </font>
    <font>
      <sz val="12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3"/>
      <name val="Times New Roman"/>
    </font>
    <font>
      <vertAlign val="superscript"/>
      <sz val="12"/>
      <name val="Times New Roman"/>
    </font>
    <font>
      <b/>
      <vertAlign val="superscript"/>
      <sz val="12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8" fillId="0" borderId="0" applyFont="0" applyFill="0" applyBorder="0" applyProtection="0"/>
  </cellStyleXfs>
  <cellXfs count="288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0" fontId="5" fillId="0" borderId="0" xfId="9" applyFont="1"/>
    <xf numFmtId="0" fontId="7" fillId="0" borderId="1" xfId="9" applyFont="1" applyBorder="1" applyAlignment="1">
      <alignment vertical="top" wrapText="1"/>
    </xf>
    <xf numFmtId="14" fontId="7" fillId="0" borderId="1" xfId="9" applyNumberFormat="1" applyFont="1" applyBorder="1" applyAlignment="1">
      <alignment horizontal="center" vertical="top" wrapText="1"/>
    </xf>
    <xf numFmtId="0" fontId="7" fillId="0" borderId="1" xfId="9" applyFont="1" applyBorder="1" applyAlignment="1" applyProtection="1">
      <alignment horizontal="center" vertical="top" wrapText="1"/>
      <protection locked="0"/>
    </xf>
    <xf numFmtId="14" fontId="7" fillId="0" borderId="1" xfId="9" applyNumberFormat="1" applyFont="1" applyBorder="1" applyAlignment="1" applyProtection="1">
      <alignment horizontal="center" vertical="top" wrapText="1"/>
      <protection locked="0"/>
    </xf>
    <xf numFmtId="0" fontId="7" fillId="0" borderId="0" xfId="9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justify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0" fillId="0" borderId="0" xfId="0"/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4" fontId="13" fillId="0" borderId="0" xfId="0" applyNumberFormat="1" applyFont="1"/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6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166" fontId="7" fillId="0" borderId="0" xfId="0" applyNumberFormat="1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49" fontId="7" fillId="4" borderId="1" xfId="0" applyNumberFormat="1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11" fillId="4" borderId="1" xfId="9" applyNumberFormat="1" applyFont="1" applyFill="1" applyBorder="1" applyAlignment="1">
      <alignment horizontal="center" vertical="top" wrapText="1"/>
    </xf>
    <xf numFmtId="166" fontId="7" fillId="4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167" fontId="7" fillId="0" borderId="1" xfId="0" applyNumberFormat="1" applyFont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166" fontId="7" fillId="4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 applyProtection="1">
      <alignment horizontal="center" vertical="top"/>
      <protection locked="0"/>
    </xf>
    <xf numFmtId="166" fontId="11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166" fontId="4" fillId="4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7" fillId="5" borderId="1" xfId="0" applyNumberFormat="1" applyFont="1" applyFill="1" applyBorder="1" applyAlignment="1">
      <alignment horizontal="center" vertical="top" wrapText="1"/>
    </xf>
    <xf numFmtId="49" fontId="7" fillId="5" borderId="1" xfId="0" applyNumberFormat="1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 applyProtection="1">
      <alignment horizontal="center" vertical="top" wrapText="1"/>
      <protection locked="0"/>
    </xf>
    <xf numFmtId="4" fontId="7" fillId="3" borderId="1" xfId="0" applyNumberFormat="1" applyFont="1" applyFill="1" applyBorder="1" applyAlignment="1" applyProtection="1">
      <alignment horizontal="center" vertical="top"/>
      <protection locked="0"/>
    </xf>
    <xf numFmtId="4" fontId="7" fillId="5" borderId="1" xfId="0" applyNumberFormat="1" applyFont="1" applyFill="1" applyBorder="1" applyAlignment="1">
      <alignment horizontal="center" vertical="top"/>
    </xf>
    <xf numFmtId="166" fontId="11" fillId="5" borderId="1" xfId="9" applyNumberFormat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 wrapText="1"/>
    </xf>
    <xf numFmtId="3" fontId="7" fillId="5" borderId="1" xfId="0" applyNumberFormat="1" applyFont="1" applyFill="1" applyBorder="1" applyAlignment="1">
      <alignment horizontal="center" vertical="top"/>
    </xf>
    <xf numFmtId="3" fontId="7" fillId="3" borderId="1" xfId="0" applyNumberFormat="1" applyFont="1" applyFill="1" applyBorder="1" applyAlignment="1" applyProtection="1">
      <alignment horizontal="center" vertical="top"/>
      <protection locked="0"/>
    </xf>
    <xf numFmtId="166" fontId="7" fillId="5" borderId="1" xfId="0" applyNumberFormat="1" applyFont="1" applyFill="1" applyBorder="1" applyAlignment="1">
      <alignment horizontal="center" vertical="top"/>
    </xf>
    <xf numFmtId="166" fontId="11" fillId="5" borderId="1" xfId="9" applyNumberFormat="1" applyFont="1" applyFill="1" applyBorder="1" applyAlignment="1">
      <alignment horizontal="center" vertical="top" wrapText="1"/>
    </xf>
    <xf numFmtId="166" fontId="7" fillId="5" borderId="1" xfId="0" applyNumberFormat="1" applyFont="1" applyFill="1" applyBorder="1" applyAlignment="1">
      <alignment horizontal="center" vertical="top" wrapText="1"/>
    </xf>
    <xf numFmtId="4" fontId="7" fillId="0" borderId="4" xfId="0" applyNumberFormat="1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4" fontId="7" fillId="0" borderId="14" xfId="0" applyNumberFormat="1" applyFont="1" applyBorder="1" applyAlignment="1" applyProtection="1">
      <alignment horizontal="center" vertical="top"/>
      <protection locked="0"/>
    </xf>
    <xf numFmtId="4" fontId="7" fillId="3" borderId="3" xfId="0" applyNumberFormat="1" applyFont="1" applyFill="1" applyBorder="1" applyAlignment="1" applyProtection="1">
      <alignment horizontal="center" vertical="top"/>
      <protection locked="0"/>
    </xf>
    <xf numFmtId="4" fontId="7" fillId="0" borderId="6" xfId="0" applyNumberFormat="1" applyFont="1" applyBorder="1" applyAlignment="1" applyProtection="1">
      <alignment horizontal="center" vertical="top"/>
      <protection locked="0"/>
    </xf>
    <xf numFmtId="2" fontId="7" fillId="5" borderId="1" xfId="0" applyNumberFormat="1" applyFont="1" applyFill="1" applyBorder="1" applyAlignment="1">
      <alignment horizontal="center" vertical="top" wrapText="1"/>
    </xf>
    <xf numFmtId="4" fontId="7" fillId="3" borderId="15" xfId="0" applyNumberFormat="1" applyFont="1" applyFill="1" applyBorder="1" applyAlignment="1" applyProtection="1">
      <alignment horizontal="center" vertical="top"/>
      <protection locked="0"/>
    </xf>
    <xf numFmtId="4" fontId="7" fillId="3" borderId="10" xfId="0" applyNumberFormat="1" applyFont="1" applyFill="1" applyBorder="1" applyAlignment="1" applyProtection="1">
      <alignment horizontal="center" vertical="top"/>
      <protection locked="0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1" fontId="7" fillId="3" borderId="1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center" vertical="top" wrapText="1"/>
      <protection locked="0"/>
    </xf>
    <xf numFmtId="3" fontId="7" fillId="5" borderId="1" xfId="0" applyNumberFormat="1" applyFont="1" applyFill="1" applyBorder="1" applyAlignment="1">
      <alignment horizontal="center" vertical="top" wrapText="1"/>
    </xf>
    <xf numFmtId="3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4" fontId="9" fillId="6" borderId="1" xfId="0" applyNumberFormat="1" applyFont="1" applyFill="1" applyBorder="1" applyAlignment="1">
      <alignment horizontal="center" vertical="top"/>
    </xf>
    <xf numFmtId="166" fontId="4" fillId="6" borderId="1" xfId="9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168" fontId="9" fillId="0" borderId="1" xfId="0" applyNumberFormat="1" applyFont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3" fontId="7" fillId="4" borderId="1" xfId="0" applyNumberFormat="1" applyFont="1" applyFill="1" applyBorder="1" applyAlignment="1">
      <alignment horizontal="center" vertical="top" wrapText="1"/>
    </xf>
    <xf numFmtId="3" fontId="11" fillId="3" borderId="1" xfId="0" applyNumberFormat="1" applyFont="1" applyFill="1" applyBorder="1" applyAlignment="1" applyProtection="1">
      <alignment horizontal="center" vertical="top" wrapText="1"/>
      <protection locked="0"/>
    </xf>
    <xf numFmtId="4" fontId="7" fillId="9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 applyProtection="1">
      <alignment horizontal="center" vertical="top"/>
      <protection locked="0"/>
    </xf>
    <xf numFmtId="4" fontId="7" fillId="3" borderId="1" xfId="0" applyNumberFormat="1" applyFont="1" applyFill="1" applyBorder="1" applyAlignment="1" applyProtection="1">
      <alignment horizontal="center" vertical="top" wrapText="1"/>
      <protection locked="0"/>
    </xf>
    <xf numFmtId="4" fontId="7" fillId="9" borderId="1" xfId="0" applyNumberFormat="1" applyFont="1" applyFill="1" applyBorder="1" applyAlignment="1" applyProtection="1">
      <alignment horizontal="center" vertical="top" wrapText="1"/>
      <protection locked="0"/>
    </xf>
    <xf numFmtId="2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4" fontId="7" fillId="0" borderId="1" xfId="0" applyNumberFormat="1" applyFont="1" applyBorder="1" applyAlignment="1" applyProtection="1">
      <alignment horizontal="center" vertical="top" wrapText="1"/>
      <protection locked="0"/>
    </xf>
    <xf numFmtId="2" fontId="7" fillId="3" borderId="1" xfId="0" applyNumberFormat="1" applyFont="1" applyFill="1" applyBorder="1" applyAlignment="1" applyProtection="1">
      <alignment horizontal="center" vertical="top"/>
      <protection locked="0"/>
    </xf>
    <xf numFmtId="4" fontId="7" fillId="5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 wrapText="1"/>
    </xf>
    <xf numFmtId="168" fontId="7" fillId="3" borderId="1" xfId="0" applyNumberFormat="1" applyFont="1" applyFill="1" applyBorder="1" applyAlignment="1" applyProtection="1">
      <alignment horizontal="center" vertical="top" wrapText="1"/>
      <protection locked="0"/>
    </xf>
    <xf numFmtId="166" fontId="4" fillId="6" borderId="0" xfId="9" applyNumberFormat="1" applyFont="1" applyFill="1" applyAlignment="1">
      <alignment horizontal="center" vertical="top" wrapText="1"/>
    </xf>
    <xf numFmtId="168" fontId="7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 applyProtection="1">
      <alignment horizontal="center" vertical="top" wrapText="1"/>
      <protection locked="0"/>
    </xf>
    <xf numFmtId="4" fontId="11" fillId="0" borderId="4" xfId="0" applyNumberFormat="1" applyFont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4" fontId="7" fillId="4" borderId="1" xfId="0" applyNumberFormat="1" applyFont="1" applyFill="1" applyBorder="1" applyAlignment="1">
      <alignment horizontal="center" vertical="top" wrapText="1"/>
    </xf>
    <xf numFmtId="49" fontId="10" fillId="5" borderId="1" xfId="0" applyNumberFormat="1" applyFont="1" applyFill="1" applyBorder="1" applyAlignment="1" applyProtection="1">
      <alignment horizontal="center" vertical="top" wrapText="1"/>
      <protection locked="0"/>
    </xf>
    <xf numFmtId="166" fontId="9" fillId="0" borderId="1" xfId="11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166" fontId="1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horizontal="center" vertical="top"/>
    </xf>
    <xf numFmtId="1" fontId="17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7" fillId="0" borderId="2" xfId="9" applyFont="1" applyBorder="1" applyAlignment="1" applyProtection="1">
      <alignment horizontal="left" vertical="top" wrapText="1"/>
    </xf>
    <xf numFmtId="0" fontId="7" fillId="0" borderId="3" xfId="9" applyFont="1" applyBorder="1" applyAlignment="1" applyProtection="1">
      <alignment horizontal="left" vertical="top" wrapText="1"/>
    </xf>
    <xf numFmtId="0" fontId="7" fillId="0" borderId="1" xfId="9" applyFont="1" applyBorder="1" applyAlignment="1">
      <alignment horizontal="left" vertical="top" wrapText="1"/>
    </xf>
    <xf numFmtId="0" fontId="7" fillId="0" borderId="2" xfId="9" applyFont="1" applyBorder="1" applyAlignment="1">
      <alignment horizontal="left" vertical="top" wrapText="1"/>
    </xf>
    <xf numFmtId="0" fontId="7" fillId="0" borderId="3" xfId="9" applyFont="1" applyBorder="1" applyAlignment="1">
      <alignment horizontal="left" vertical="top" wrapText="1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7" fillId="0" borderId="1" xfId="9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9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/>
    </xf>
    <xf numFmtId="166" fontId="9" fillId="7" borderId="1" xfId="0" applyNumberFormat="1" applyFont="1" applyFill="1" applyBorder="1" applyAlignment="1">
      <alignment horizontal="center" vertical="top"/>
    </xf>
    <xf numFmtId="166" fontId="11" fillId="7" borderId="1" xfId="0" applyNumberFormat="1" applyFont="1" applyFill="1" applyBorder="1" applyAlignment="1">
      <alignment horizontal="center" vertical="top"/>
    </xf>
    <xf numFmtId="166" fontId="9" fillId="8" borderId="1" xfId="11" applyNumberFormat="1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left" vertical="top" wrapText="1"/>
    </xf>
    <xf numFmtId="166" fontId="7" fillId="5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 wrapText="1"/>
    </xf>
    <xf numFmtId="166" fontId="11" fillId="5" borderId="1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center" vertical="top"/>
    </xf>
    <xf numFmtId="166" fontId="7" fillId="4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166" fontId="7" fillId="0" borderId="1" xfId="0" applyNumberFormat="1" applyFont="1" applyBorder="1" applyAlignment="1">
      <alignment horizontal="center" vertical="top"/>
    </xf>
    <xf numFmtId="0" fontId="11" fillId="4" borderId="1" xfId="0" applyFont="1" applyFill="1" applyBorder="1" applyAlignment="1">
      <alignment horizontal="left" vertical="top"/>
    </xf>
    <xf numFmtId="166" fontId="11" fillId="4" borderId="1" xfId="0" applyNumberFormat="1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>
      <alignment horizontal="center" vertical="top" wrapText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>
      <alignment horizontal="center" vertical="top" wrapText="1"/>
    </xf>
    <xf numFmtId="49" fontId="7" fillId="5" borderId="1" xfId="0" applyNumberFormat="1" applyFont="1" applyFill="1" applyBorder="1" applyAlignment="1">
      <alignment horizontal="center" vertical="top" wrapText="1"/>
    </xf>
    <xf numFmtId="49" fontId="7" fillId="5" borderId="1" xfId="0" applyNumberFormat="1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166" fontId="7" fillId="5" borderId="1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166" fontId="4" fillId="5" borderId="1" xfId="0" applyNumberFormat="1" applyFont="1" applyFill="1" applyBorder="1" applyAlignment="1">
      <alignment horizontal="center" vertical="top"/>
    </xf>
    <xf numFmtId="166" fontId="9" fillId="4" borderId="1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166" fontId="4" fillId="7" borderId="1" xfId="0" applyNumberFormat="1" applyFont="1" applyFill="1" applyBorder="1" applyAlignment="1">
      <alignment horizontal="center" vertical="top"/>
    </xf>
    <xf numFmtId="166" fontId="9" fillId="4" borderId="1" xfId="0" applyNumberFormat="1" applyFont="1" applyFill="1" applyBorder="1" applyAlignment="1">
      <alignment horizontal="center" vertical="top"/>
    </xf>
    <xf numFmtId="0" fontId="7" fillId="4" borderId="1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5" borderId="4" xfId="0" applyFont="1" applyFill="1" applyBorder="1" applyAlignment="1" applyProtection="1">
      <alignment horizontal="center" vertical="top" wrapText="1"/>
      <protection locked="0"/>
    </xf>
    <xf numFmtId="0" fontId="11" fillId="5" borderId="10" xfId="0" applyFont="1" applyFill="1" applyBorder="1" applyAlignment="1" applyProtection="1">
      <alignment horizontal="center" vertical="top" wrapText="1"/>
      <protection locked="0"/>
    </xf>
    <xf numFmtId="2" fontId="7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 applyProtection="1">
      <alignment horizontal="center" vertical="top"/>
      <protection locked="0"/>
    </xf>
    <xf numFmtId="0" fontId="4" fillId="7" borderId="1" xfId="0" applyFont="1" applyFill="1" applyBorder="1" applyAlignment="1">
      <alignment horizontal="left" vertical="top" wrapText="1"/>
    </xf>
    <xf numFmtId="2" fontId="7" fillId="5" borderId="1" xfId="0" applyNumberFormat="1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 applyProtection="1">
      <alignment horizontal="center"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49" fontId="7" fillId="5" borderId="4" xfId="0" applyNumberFormat="1" applyFont="1" applyFill="1" applyBorder="1" applyAlignment="1">
      <alignment horizontal="center" vertical="top" wrapText="1"/>
    </xf>
    <xf numFmtId="49" fontId="7" fillId="5" borderId="10" xfId="0" applyNumberFormat="1" applyFont="1" applyFill="1" applyBorder="1" applyAlignment="1">
      <alignment horizontal="center" vertical="top" wrapText="1"/>
    </xf>
    <xf numFmtId="49" fontId="7" fillId="5" borderId="4" xfId="0" applyNumberFormat="1" applyFont="1" applyFill="1" applyBorder="1" applyAlignment="1" applyProtection="1">
      <alignment horizontal="center" vertical="top" wrapText="1"/>
      <protection locked="0"/>
    </xf>
    <xf numFmtId="49" fontId="7" fillId="5" borderId="10" xfId="0" applyNumberFormat="1" applyFont="1" applyFill="1" applyBorder="1" applyAlignment="1" applyProtection="1">
      <alignment horizontal="center" vertical="top" wrapText="1"/>
      <protection locked="0"/>
    </xf>
    <xf numFmtId="0" fontId="7" fillId="5" borderId="4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1" fontId="7" fillId="3" borderId="4" xfId="0" applyNumberFormat="1" applyFont="1" applyFill="1" applyBorder="1" applyAlignment="1" applyProtection="1">
      <alignment horizontal="center" vertical="top" wrapText="1"/>
      <protection locked="0"/>
    </xf>
    <xf numFmtId="1" fontId="7" fillId="3" borderId="10" xfId="0" applyNumberFormat="1" applyFont="1" applyFill="1" applyBorder="1" applyAlignment="1" applyProtection="1">
      <alignment horizontal="center" vertical="top" wrapText="1"/>
      <protection locked="0"/>
    </xf>
    <xf numFmtId="166" fontId="7" fillId="5" borderId="4" xfId="0" applyNumberFormat="1" applyFont="1" applyFill="1" applyBorder="1" applyAlignment="1">
      <alignment horizontal="center" vertical="top" wrapText="1"/>
    </xf>
    <xf numFmtId="166" fontId="7" fillId="5" borderId="10" xfId="0" applyNumberFormat="1" applyFont="1" applyFill="1" applyBorder="1" applyAlignment="1">
      <alignment horizontal="center" vertical="top" wrapText="1"/>
    </xf>
    <xf numFmtId="166" fontId="11" fillId="5" borderId="4" xfId="9" applyNumberFormat="1" applyFont="1" applyFill="1" applyBorder="1" applyAlignment="1">
      <alignment horizontal="center" vertical="top" wrapText="1"/>
    </xf>
    <xf numFmtId="166" fontId="11" fillId="5" borderId="10" xfId="9" applyNumberFormat="1" applyFont="1" applyFill="1" applyBorder="1" applyAlignment="1">
      <alignment horizontal="center" vertical="top" wrapText="1"/>
    </xf>
    <xf numFmtId="49" fontId="11" fillId="5" borderId="1" xfId="0" applyNumberFormat="1" applyFont="1" applyFill="1" applyBorder="1" applyAlignment="1" applyProtection="1">
      <alignment horizontal="center" vertical="top" wrapText="1"/>
      <protection locked="0"/>
    </xf>
    <xf numFmtId="49" fontId="15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49" fontId="11" fillId="4" borderId="1" xfId="0" applyNumberFormat="1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 wrapText="1"/>
    </xf>
    <xf numFmtId="166" fontId="11" fillId="5" borderId="0" xfId="9" applyNumberFormat="1" applyFont="1" applyFill="1" applyAlignment="1">
      <alignment horizontal="center" vertical="top" wrapText="1"/>
    </xf>
    <xf numFmtId="166" fontId="11" fillId="5" borderId="12" xfId="9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20">
    <dxf>
      <font>
        <color theme="8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2"/>
  <sheetViews>
    <sheetView zoomScale="60" workbookViewId="0">
      <pane ySplit="4" topLeftCell="A5" activePane="bottomLeft" state="frozen"/>
      <selection activeCell="F26" sqref="F26"/>
      <selection pane="bottomLeft" sqref="A1:F1"/>
    </sheetView>
  </sheetViews>
  <sheetFormatPr defaultColWidth="9.109375" defaultRowHeight="13.8" x14ac:dyDescent="0.25"/>
  <cols>
    <col min="1" max="1" width="9.109375" style="1"/>
    <col min="2" max="2" width="19.5546875" style="1" customWidth="1"/>
    <col min="3" max="3" width="14.5546875" style="1" customWidth="1"/>
    <col min="4" max="4" width="14.6640625" style="1" customWidth="1"/>
    <col min="5" max="5" width="14.44140625" style="1" customWidth="1"/>
    <col min="6" max="6" width="30.88671875" style="1" customWidth="1"/>
    <col min="7" max="16384" width="9.109375" style="1"/>
  </cols>
  <sheetData>
    <row r="1" spans="1:9" ht="34.5" customHeight="1" x14ac:dyDescent="0.25">
      <c r="A1" s="149" t="s">
        <v>0</v>
      </c>
      <c r="B1" s="149"/>
      <c r="C1" s="149"/>
      <c r="D1" s="149"/>
      <c r="E1" s="149"/>
      <c r="F1" s="149"/>
      <c r="G1" s="2"/>
      <c r="H1" s="2"/>
      <c r="I1" s="2"/>
    </row>
    <row r="2" spans="1:9" ht="15.6" x14ac:dyDescent="0.3">
      <c r="A2" s="3"/>
      <c r="B2" s="150"/>
      <c r="C2" s="150"/>
      <c r="D2" s="3"/>
      <c r="E2" s="3"/>
      <c r="F2" s="3"/>
      <c r="G2" s="2"/>
      <c r="H2" s="2"/>
      <c r="I2" s="2"/>
    </row>
    <row r="3" spans="1:9" ht="1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151" t="s">
        <v>5</v>
      </c>
      <c r="F3" s="151"/>
      <c r="G3" s="5"/>
      <c r="H3" s="5"/>
      <c r="I3" s="2"/>
    </row>
    <row r="4" spans="1:9" ht="15.6" x14ac:dyDescent="0.25">
      <c r="A4" s="4">
        <v>1</v>
      </c>
      <c r="B4" s="4">
        <v>2</v>
      </c>
      <c r="C4" s="4">
        <v>3</v>
      </c>
      <c r="D4" s="4">
        <v>4</v>
      </c>
      <c r="E4" s="151">
        <v>5</v>
      </c>
      <c r="F4" s="151"/>
      <c r="G4" s="5"/>
      <c r="H4" s="5"/>
      <c r="I4" s="2"/>
    </row>
    <row r="5" spans="1:9" ht="62.25" customHeight="1" x14ac:dyDescent="0.25">
      <c r="A5" s="4">
        <v>1</v>
      </c>
      <c r="B5" s="6" t="s">
        <v>6</v>
      </c>
      <c r="C5" s="7">
        <v>43808</v>
      </c>
      <c r="D5" s="4">
        <v>2412</v>
      </c>
      <c r="E5" s="146" t="s">
        <v>7</v>
      </c>
      <c r="F5" s="146"/>
      <c r="G5" s="5"/>
      <c r="H5" s="5"/>
      <c r="I5" s="2"/>
    </row>
    <row r="6" spans="1:9" ht="54" customHeight="1" x14ac:dyDescent="0.25">
      <c r="A6" s="4">
        <v>2</v>
      </c>
      <c r="B6" s="6" t="s">
        <v>6</v>
      </c>
      <c r="C6" s="7">
        <v>43889</v>
      </c>
      <c r="D6" s="4">
        <v>290</v>
      </c>
      <c r="E6" s="146" t="s">
        <v>8</v>
      </c>
      <c r="F6" s="146"/>
      <c r="G6" s="5"/>
      <c r="H6" s="5"/>
      <c r="I6" s="2"/>
    </row>
    <row r="7" spans="1:9" ht="48.75" customHeight="1" x14ac:dyDescent="0.25">
      <c r="A7" s="4">
        <v>3</v>
      </c>
      <c r="B7" s="6" t="s">
        <v>6</v>
      </c>
      <c r="C7" s="7">
        <v>44294</v>
      </c>
      <c r="D7" s="4">
        <v>549</v>
      </c>
      <c r="E7" s="147" t="s">
        <v>9</v>
      </c>
      <c r="F7" s="148"/>
      <c r="G7" s="5"/>
      <c r="H7" s="5"/>
      <c r="I7" s="2"/>
    </row>
    <row r="8" spans="1:9" ht="67.5" customHeight="1" x14ac:dyDescent="0.25">
      <c r="A8" s="4">
        <v>4</v>
      </c>
      <c r="B8" s="6" t="s">
        <v>6</v>
      </c>
      <c r="C8" s="7">
        <v>44494</v>
      </c>
      <c r="D8" s="4">
        <v>1816</v>
      </c>
      <c r="E8" s="147" t="s">
        <v>10</v>
      </c>
      <c r="F8" s="148"/>
      <c r="G8" s="5"/>
      <c r="H8" s="5"/>
      <c r="I8" s="2"/>
    </row>
    <row r="9" spans="1:9" ht="56.25" customHeight="1" x14ac:dyDescent="0.25">
      <c r="A9" s="4">
        <v>5</v>
      </c>
      <c r="B9" s="6" t="s">
        <v>6</v>
      </c>
      <c r="C9" s="7">
        <v>44592</v>
      </c>
      <c r="D9" s="4">
        <v>158</v>
      </c>
      <c r="E9" s="144" t="s">
        <v>9</v>
      </c>
      <c r="F9" s="145"/>
      <c r="G9" s="5"/>
      <c r="H9" s="5"/>
      <c r="I9" s="2"/>
    </row>
    <row r="10" spans="1:9" ht="48.75" customHeight="1" x14ac:dyDescent="0.25">
      <c r="A10" s="4">
        <v>6</v>
      </c>
      <c r="B10" s="6" t="s">
        <v>6</v>
      </c>
      <c r="C10" s="7">
        <v>44651</v>
      </c>
      <c r="D10" s="4">
        <v>593</v>
      </c>
      <c r="E10" s="144" t="s">
        <v>9</v>
      </c>
      <c r="F10" s="145"/>
      <c r="G10" s="5"/>
      <c r="H10" s="5"/>
      <c r="I10" s="2"/>
    </row>
    <row r="11" spans="1:9" ht="51.6" customHeight="1" x14ac:dyDescent="0.25">
      <c r="A11" s="8">
        <v>7</v>
      </c>
      <c r="B11" s="6" t="s">
        <v>6</v>
      </c>
      <c r="C11" s="9">
        <v>45014</v>
      </c>
      <c r="D11" s="8">
        <v>422</v>
      </c>
      <c r="E11" s="144" t="s">
        <v>9</v>
      </c>
      <c r="F11" s="145"/>
      <c r="G11" s="5"/>
      <c r="H11" s="5"/>
      <c r="I11" s="2"/>
    </row>
    <row r="12" spans="1:9" ht="30" customHeight="1" x14ac:dyDescent="0.25">
      <c r="A12" s="10"/>
      <c r="B12" s="10"/>
      <c r="C12" s="10"/>
      <c r="D12" s="10"/>
      <c r="E12" s="10"/>
      <c r="F12" s="5"/>
      <c r="G12" s="5"/>
      <c r="H12" s="5"/>
      <c r="I12" s="2"/>
    </row>
  </sheetData>
  <sheetProtection formatColumns="0" formatRows="0"/>
  <mergeCells count="11">
    <mergeCell ref="A1:F1"/>
    <mergeCell ref="B2:C2"/>
    <mergeCell ref="E3:F3"/>
    <mergeCell ref="E4:F4"/>
    <mergeCell ref="E5:F5"/>
    <mergeCell ref="E11:F11"/>
    <mergeCell ref="E6:F6"/>
    <mergeCell ref="E7:F7"/>
    <mergeCell ref="E8:F8"/>
    <mergeCell ref="E9:F9"/>
    <mergeCell ref="E10:F10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8"/>
  <sheetViews>
    <sheetView zoomScale="70" workbookViewId="0">
      <pane ySplit="6" topLeftCell="A13" activePane="bottomLeft" state="frozen"/>
      <selection activeCell="U23" sqref="U23"/>
      <selection pane="bottomLeft" sqref="A1:S1"/>
    </sheetView>
  </sheetViews>
  <sheetFormatPr defaultRowHeight="14.4" x14ac:dyDescent="0.3"/>
  <cols>
    <col min="1" max="1" width="5.33203125" customWidth="1"/>
    <col min="2" max="2" width="5.5546875" customWidth="1"/>
    <col min="4" max="4" width="37.44140625" style="11" customWidth="1"/>
    <col min="5" max="5" width="26" style="12" customWidth="1"/>
    <col min="6" max="6" width="11.88671875" customWidth="1"/>
    <col min="7" max="7" width="14.44140625" customWidth="1"/>
    <col min="8" max="8" width="13.5546875" customWidth="1"/>
    <col min="9" max="9" width="19.5546875" customWidth="1"/>
    <col min="10" max="10" width="13.6640625" customWidth="1"/>
    <col min="11" max="11" width="14.5546875" customWidth="1"/>
    <col min="12" max="12" width="16.88671875" customWidth="1"/>
    <col min="13" max="13" width="13.5546875" customWidth="1"/>
    <col min="14" max="14" width="4.109375" hidden="1" customWidth="1"/>
    <col min="15" max="15" width="9.109375" hidden="1" customWidth="1"/>
    <col min="16" max="16" width="0.33203125" hidden="1" customWidth="1"/>
    <col min="18" max="19" width="9.6640625" bestFit="1" customWidth="1"/>
  </cols>
  <sheetData>
    <row r="1" spans="1:19" ht="24.75" customHeight="1" x14ac:dyDescent="0.3">
      <c r="A1" s="183" t="s">
        <v>11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</row>
    <row r="2" spans="1:19" ht="15.6" x14ac:dyDescent="0.3">
      <c r="A2" s="13"/>
    </row>
    <row r="3" spans="1:19" ht="56.25" customHeight="1" x14ac:dyDescent="0.3">
      <c r="A3" s="184" t="s">
        <v>12</v>
      </c>
      <c r="B3" s="184"/>
      <c r="C3" s="184"/>
      <c r="D3" s="185" t="s">
        <v>13</v>
      </c>
      <c r="E3" s="185" t="s">
        <v>14</v>
      </c>
      <c r="F3" s="185" t="s">
        <v>15</v>
      </c>
      <c r="G3" s="187" t="s">
        <v>16</v>
      </c>
      <c r="H3" s="188"/>
      <c r="I3" s="189"/>
      <c r="J3" s="190" t="s">
        <v>17</v>
      </c>
      <c r="K3" s="191"/>
      <c r="L3" s="191"/>
      <c r="M3" s="191"/>
      <c r="N3" s="191"/>
      <c r="O3" s="191"/>
      <c r="P3" s="191"/>
      <c r="Q3" s="192"/>
      <c r="R3" s="190" t="s">
        <v>18</v>
      </c>
      <c r="S3" s="192"/>
    </row>
    <row r="4" spans="1:19" ht="38.25" customHeight="1" x14ac:dyDescent="0.3">
      <c r="A4" s="185" t="s">
        <v>19</v>
      </c>
      <c r="B4" s="185" t="s">
        <v>20</v>
      </c>
      <c r="C4" s="193" t="s">
        <v>21</v>
      </c>
      <c r="D4" s="186"/>
      <c r="E4" s="186"/>
      <c r="F4" s="186"/>
      <c r="G4" s="185" t="s">
        <v>22</v>
      </c>
      <c r="H4" s="185" t="s">
        <v>23</v>
      </c>
      <c r="I4" s="185" t="s">
        <v>24</v>
      </c>
      <c r="J4" s="168" t="s">
        <v>25</v>
      </c>
      <c r="K4" s="195" t="s">
        <v>26</v>
      </c>
      <c r="L4" s="179" t="s">
        <v>27</v>
      </c>
      <c r="M4" s="180"/>
      <c r="N4" s="181" t="s">
        <v>28</v>
      </c>
      <c r="O4" s="168" t="s">
        <v>29</v>
      </c>
      <c r="P4" s="170" t="s">
        <v>30</v>
      </c>
      <c r="Q4" s="181" t="s">
        <v>28</v>
      </c>
      <c r="R4" s="168" t="s">
        <v>31</v>
      </c>
      <c r="S4" s="170" t="s">
        <v>32</v>
      </c>
    </row>
    <row r="5" spans="1:19" ht="109.2" x14ac:dyDescent="0.3">
      <c r="A5" s="186"/>
      <c r="B5" s="186"/>
      <c r="C5" s="194"/>
      <c r="D5" s="186"/>
      <c r="E5" s="186"/>
      <c r="F5" s="186"/>
      <c r="G5" s="186"/>
      <c r="H5" s="186"/>
      <c r="I5" s="186"/>
      <c r="J5" s="169"/>
      <c r="K5" s="196"/>
      <c r="L5" s="16" t="s">
        <v>33</v>
      </c>
      <c r="M5" s="16" t="s">
        <v>34</v>
      </c>
      <c r="N5" s="182"/>
      <c r="O5" s="169"/>
      <c r="P5" s="171"/>
      <c r="Q5" s="182"/>
      <c r="R5" s="169"/>
      <c r="S5" s="171"/>
    </row>
    <row r="6" spans="1:19" s="17" customFormat="1" ht="15.6" x14ac:dyDescent="0.3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14</v>
      </c>
      <c r="R6" s="14">
        <v>15</v>
      </c>
      <c r="S6" s="14">
        <v>16</v>
      </c>
    </row>
    <row r="7" spans="1:19" ht="15.75" customHeight="1" x14ac:dyDescent="0.3">
      <c r="A7" s="18" t="s">
        <v>35</v>
      </c>
      <c r="B7" s="19">
        <v>1</v>
      </c>
      <c r="C7" s="172" t="s">
        <v>36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4"/>
    </row>
    <row r="8" spans="1:19" ht="62.25" customHeight="1" x14ac:dyDescent="0.3">
      <c r="A8" s="158" t="s">
        <v>35</v>
      </c>
      <c r="B8" s="159">
        <v>1</v>
      </c>
      <c r="C8" s="158" t="s">
        <v>37</v>
      </c>
      <c r="D8" s="22" t="s">
        <v>38</v>
      </c>
      <c r="E8" s="22" t="s">
        <v>39</v>
      </c>
      <c r="F8" s="21" t="s">
        <v>40</v>
      </c>
      <c r="G8" s="23">
        <v>800000</v>
      </c>
      <c r="H8" s="23">
        <v>845744</v>
      </c>
      <c r="I8" s="23">
        <f t="shared" ref="I8:I9" si="0">H8-G8</f>
        <v>45744</v>
      </c>
      <c r="J8" s="161">
        <v>108115.8</v>
      </c>
      <c r="K8" s="161">
        <v>108629.3</v>
      </c>
      <c r="L8" s="175">
        <v>108629.3</v>
      </c>
      <c r="M8" s="161"/>
      <c r="N8" s="24"/>
      <c r="O8" s="24"/>
      <c r="P8" s="24"/>
      <c r="Q8" s="161"/>
      <c r="R8" s="161">
        <f>L8/J8*100</f>
        <v>100.47495370704374</v>
      </c>
      <c r="S8" s="161">
        <f>L8/K8*100</f>
        <v>100</v>
      </c>
    </row>
    <row r="9" spans="1:19" ht="51.75" customHeight="1" x14ac:dyDescent="0.3">
      <c r="A9" s="158"/>
      <c r="B9" s="159"/>
      <c r="C9" s="158"/>
      <c r="D9" s="22" t="s">
        <v>41</v>
      </c>
      <c r="E9" s="178" t="s">
        <v>42</v>
      </c>
      <c r="F9" s="159" t="s">
        <v>40</v>
      </c>
      <c r="G9" s="165">
        <v>400000</v>
      </c>
      <c r="H9" s="165">
        <v>401636</v>
      </c>
      <c r="I9" s="166">
        <f t="shared" si="0"/>
        <v>1636</v>
      </c>
      <c r="J9" s="164"/>
      <c r="K9" s="164"/>
      <c r="L9" s="176"/>
      <c r="M9" s="164"/>
      <c r="N9" s="24"/>
      <c r="O9" s="24"/>
      <c r="P9" s="24"/>
      <c r="Q9" s="164"/>
      <c r="R9" s="164"/>
      <c r="S9" s="164"/>
    </row>
    <row r="10" spans="1:19" ht="93" customHeight="1" x14ac:dyDescent="0.3">
      <c r="A10" s="158"/>
      <c r="B10" s="159"/>
      <c r="C10" s="158"/>
      <c r="D10" s="22" t="s">
        <v>43</v>
      </c>
      <c r="E10" s="178"/>
      <c r="F10" s="159"/>
      <c r="G10" s="165"/>
      <c r="H10" s="165"/>
      <c r="I10" s="167"/>
      <c r="J10" s="162"/>
      <c r="K10" s="162"/>
      <c r="L10" s="177"/>
      <c r="M10" s="162"/>
      <c r="N10" s="24"/>
      <c r="O10" s="24"/>
      <c r="P10" s="24"/>
      <c r="Q10" s="162"/>
      <c r="R10" s="162"/>
      <c r="S10" s="162"/>
    </row>
    <row r="11" spans="1:19" ht="15.75" customHeight="1" x14ac:dyDescent="0.3">
      <c r="A11" s="25" t="s">
        <v>35</v>
      </c>
      <c r="B11" s="26">
        <v>2</v>
      </c>
      <c r="C11" s="155" t="s">
        <v>44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7"/>
    </row>
    <row r="12" spans="1:19" ht="62.4" x14ac:dyDescent="0.3">
      <c r="A12" s="20" t="s">
        <v>35</v>
      </c>
      <c r="B12" s="21">
        <v>2</v>
      </c>
      <c r="C12" s="20" t="s">
        <v>45</v>
      </c>
      <c r="D12" s="22" t="s">
        <v>46</v>
      </c>
      <c r="E12" s="22" t="s">
        <v>47</v>
      </c>
      <c r="F12" s="21" t="s">
        <v>40</v>
      </c>
      <c r="G12" s="21">
        <v>185</v>
      </c>
      <c r="H12" s="21">
        <v>185</v>
      </c>
      <c r="I12" s="21">
        <f t="shared" ref="I12:I25" si="1">H12-G12</f>
        <v>0</v>
      </c>
      <c r="J12" s="161">
        <v>92645.5</v>
      </c>
      <c r="K12" s="161">
        <v>93820.4</v>
      </c>
      <c r="L12" s="161">
        <v>93820.4</v>
      </c>
      <c r="M12" s="153"/>
      <c r="N12" s="27"/>
      <c r="O12" s="27"/>
      <c r="P12" s="27"/>
      <c r="Q12" s="153"/>
      <c r="R12" s="153">
        <f>L12/J12*100</f>
        <v>101.26816736916527</v>
      </c>
      <c r="S12" s="153">
        <f>L12/K12*100</f>
        <v>100</v>
      </c>
    </row>
    <row r="13" spans="1:19" ht="68.25" customHeight="1" x14ac:dyDescent="0.3">
      <c r="A13" s="20" t="s">
        <v>35</v>
      </c>
      <c r="B13" s="21">
        <v>2</v>
      </c>
      <c r="C13" s="20" t="s">
        <v>45</v>
      </c>
      <c r="D13" s="22" t="s">
        <v>48</v>
      </c>
      <c r="E13" s="22" t="s">
        <v>49</v>
      </c>
      <c r="F13" s="21" t="s">
        <v>40</v>
      </c>
      <c r="G13" s="21">
        <v>30</v>
      </c>
      <c r="H13" s="21">
        <v>30</v>
      </c>
      <c r="I13" s="21">
        <f t="shared" si="1"/>
        <v>0</v>
      </c>
      <c r="J13" s="164"/>
      <c r="K13" s="164"/>
      <c r="L13" s="164"/>
      <c r="M13" s="154"/>
      <c r="N13" s="27"/>
      <c r="O13" s="27"/>
      <c r="P13" s="27"/>
      <c r="Q13" s="154"/>
      <c r="R13" s="154"/>
      <c r="S13" s="154"/>
    </row>
    <row r="14" spans="1:19" ht="62.4" x14ac:dyDescent="0.3">
      <c r="A14" s="158" t="s">
        <v>35</v>
      </c>
      <c r="B14" s="159">
        <v>2</v>
      </c>
      <c r="C14" s="158" t="s">
        <v>50</v>
      </c>
      <c r="D14" s="22" t="s">
        <v>51</v>
      </c>
      <c r="E14" s="22" t="s">
        <v>52</v>
      </c>
      <c r="F14" s="21" t="s">
        <v>40</v>
      </c>
      <c r="G14" s="21">
        <v>3</v>
      </c>
      <c r="H14" s="21">
        <v>3</v>
      </c>
      <c r="I14" s="21">
        <f t="shared" si="1"/>
        <v>0</v>
      </c>
      <c r="J14" s="164"/>
      <c r="K14" s="164"/>
      <c r="L14" s="164"/>
      <c r="M14" s="154"/>
      <c r="N14" s="27"/>
      <c r="O14" s="27"/>
      <c r="P14" s="27"/>
      <c r="Q14" s="154"/>
      <c r="R14" s="154"/>
      <c r="S14" s="154"/>
    </row>
    <row r="15" spans="1:19" ht="33" customHeight="1" x14ac:dyDescent="0.3">
      <c r="A15" s="158"/>
      <c r="B15" s="159"/>
      <c r="C15" s="158"/>
      <c r="D15" s="22" t="s">
        <v>53</v>
      </c>
      <c r="E15" s="22" t="s">
        <v>54</v>
      </c>
      <c r="F15" s="21" t="s">
        <v>40</v>
      </c>
      <c r="G15" s="21">
        <v>15</v>
      </c>
      <c r="H15" s="21">
        <v>15</v>
      </c>
      <c r="I15" s="21">
        <f t="shared" si="1"/>
        <v>0</v>
      </c>
      <c r="J15" s="164"/>
      <c r="K15" s="164"/>
      <c r="L15" s="164"/>
      <c r="M15" s="154"/>
      <c r="N15" s="27"/>
      <c r="O15" s="27"/>
      <c r="P15" s="27"/>
      <c r="Q15" s="154"/>
      <c r="R15" s="154"/>
      <c r="S15" s="154"/>
    </row>
    <row r="16" spans="1:19" ht="39.75" customHeight="1" x14ac:dyDescent="0.3">
      <c r="A16" s="158"/>
      <c r="B16" s="159"/>
      <c r="C16" s="158"/>
      <c r="D16" s="22" t="s">
        <v>55</v>
      </c>
      <c r="E16" s="22" t="s">
        <v>56</v>
      </c>
      <c r="F16" s="21" t="s">
        <v>40</v>
      </c>
      <c r="G16" s="21">
        <v>6</v>
      </c>
      <c r="H16" s="21">
        <v>6</v>
      </c>
      <c r="I16" s="21">
        <f t="shared" si="1"/>
        <v>0</v>
      </c>
      <c r="J16" s="164"/>
      <c r="K16" s="164"/>
      <c r="L16" s="164"/>
      <c r="M16" s="154"/>
      <c r="N16" s="27"/>
      <c r="O16" s="27"/>
      <c r="P16" s="27"/>
      <c r="Q16" s="154"/>
      <c r="R16" s="154"/>
      <c r="S16" s="154"/>
    </row>
    <row r="17" spans="1:19" ht="31.2" x14ac:dyDescent="0.3">
      <c r="A17" s="158"/>
      <c r="B17" s="159"/>
      <c r="C17" s="158"/>
      <c r="D17" s="22" t="s">
        <v>57</v>
      </c>
      <c r="E17" s="22" t="s">
        <v>58</v>
      </c>
      <c r="F17" s="21" t="s">
        <v>40</v>
      </c>
      <c r="G17" s="21">
        <v>110</v>
      </c>
      <c r="H17" s="21">
        <v>110</v>
      </c>
      <c r="I17" s="21">
        <f t="shared" si="1"/>
        <v>0</v>
      </c>
      <c r="J17" s="164"/>
      <c r="K17" s="164"/>
      <c r="L17" s="164"/>
      <c r="M17" s="154"/>
      <c r="N17" s="27"/>
      <c r="O17" s="27"/>
      <c r="P17" s="27"/>
      <c r="Q17" s="154"/>
      <c r="R17" s="154"/>
      <c r="S17" s="154"/>
    </row>
    <row r="18" spans="1:19" ht="15.75" customHeight="1" x14ac:dyDescent="0.3">
      <c r="A18" s="20" t="s">
        <v>35</v>
      </c>
      <c r="B18" s="26">
        <v>3</v>
      </c>
      <c r="C18" s="155" t="s">
        <v>59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7"/>
    </row>
    <row r="19" spans="1:19" ht="62.4" x14ac:dyDescent="0.3">
      <c r="A19" s="158" t="s">
        <v>35</v>
      </c>
      <c r="B19" s="159">
        <v>3</v>
      </c>
      <c r="C19" s="158" t="s">
        <v>60</v>
      </c>
      <c r="D19" s="22" t="s">
        <v>61</v>
      </c>
      <c r="E19" s="22" t="s">
        <v>62</v>
      </c>
      <c r="F19" s="21" t="s">
        <v>63</v>
      </c>
      <c r="G19" s="28">
        <v>30.713000000000001</v>
      </c>
      <c r="H19" s="28">
        <v>30.713000000000001</v>
      </c>
      <c r="I19" s="28">
        <f t="shared" si="1"/>
        <v>0</v>
      </c>
      <c r="J19" s="161">
        <v>44471.3</v>
      </c>
      <c r="K19" s="161">
        <v>46259.95</v>
      </c>
      <c r="L19" s="161">
        <v>44471.3</v>
      </c>
      <c r="M19" s="153"/>
      <c r="N19" s="153"/>
      <c r="O19" s="153"/>
      <c r="P19" s="153"/>
      <c r="Q19" s="153"/>
      <c r="R19" s="153">
        <f>L19/J19*100</f>
        <v>100</v>
      </c>
      <c r="S19" s="153">
        <f>L19/K19*100</f>
        <v>96.133480472849641</v>
      </c>
    </row>
    <row r="20" spans="1:19" ht="70.5" customHeight="1" x14ac:dyDescent="0.3">
      <c r="A20" s="158"/>
      <c r="B20" s="159"/>
      <c r="C20" s="158"/>
      <c r="D20" s="22" t="s">
        <v>64</v>
      </c>
      <c r="E20" s="22" t="s">
        <v>65</v>
      </c>
      <c r="F20" s="21" t="s">
        <v>66</v>
      </c>
      <c r="G20" s="21">
        <v>5</v>
      </c>
      <c r="H20" s="21">
        <v>5</v>
      </c>
      <c r="I20" s="21">
        <f t="shared" si="1"/>
        <v>0</v>
      </c>
      <c r="J20" s="164"/>
      <c r="K20" s="164"/>
      <c r="L20" s="164"/>
      <c r="M20" s="154"/>
      <c r="N20" s="154"/>
      <c r="O20" s="154"/>
      <c r="P20" s="154"/>
      <c r="Q20" s="154"/>
      <c r="R20" s="154"/>
      <c r="S20" s="154"/>
    </row>
    <row r="21" spans="1:19" ht="15.75" customHeight="1" x14ac:dyDescent="0.3">
      <c r="A21" s="25" t="s">
        <v>35</v>
      </c>
      <c r="B21" s="26">
        <v>5</v>
      </c>
      <c r="C21" s="155" t="s">
        <v>67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7"/>
    </row>
    <row r="22" spans="1:19" ht="72.75" customHeight="1" x14ac:dyDescent="0.3">
      <c r="A22" s="158" t="s">
        <v>35</v>
      </c>
      <c r="B22" s="159">
        <v>5</v>
      </c>
      <c r="C22" s="158" t="s">
        <v>68</v>
      </c>
      <c r="D22" s="22" t="s">
        <v>69</v>
      </c>
      <c r="E22" s="22" t="s">
        <v>70</v>
      </c>
      <c r="F22" s="21" t="s">
        <v>66</v>
      </c>
      <c r="G22" s="21">
        <v>52</v>
      </c>
      <c r="H22" s="21">
        <v>52</v>
      </c>
      <c r="I22" s="21">
        <f t="shared" si="1"/>
        <v>0</v>
      </c>
      <c r="J22" s="161">
        <v>23676.5</v>
      </c>
      <c r="K22" s="161">
        <v>23676.5</v>
      </c>
      <c r="L22" s="161">
        <v>23676.5</v>
      </c>
      <c r="M22" s="153"/>
      <c r="N22" s="27"/>
      <c r="O22" s="27"/>
      <c r="P22" s="27"/>
      <c r="Q22" s="153"/>
      <c r="R22" s="153">
        <f>L22/J22*100</f>
        <v>100</v>
      </c>
      <c r="S22" s="153">
        <f>L22/K22*100</f>
        <v>100</v>
      </c>
    </row>
    <row r="23" spans="1:19" ht="70.5" customHeight="1" x14ac:dyDescent="0.3">
      <c r="A23" s="158"/>
      <c r="B23" s="159"/>
      <c r="C23" s="160"/>
      <c r="D23" s="29" t="s">
        <v>71</v>
      </c>
      <c r="E23" s="29" t="s">
        <v>72</v>
      </c>
      <c r="F23" s="15" t="s">
        <v>66</v>
      </c>
      <c r="G23" s="15">
        <v>12</v>
      </c>
      <c r="H23" s="15">
        <v>12</v>
      </c>
      <c r="I23" s="15">
        <f t="shared" si="1"/>
        <v>0</v>
      </c>
      <c r="J23" s="162"/>
      <c r="K23" s="162"/>
      <c r="L23" s="162"/>
      <c r="M23" s="163"/>
      <c r="N23" s="30"/>
      <c r="O23" s="30"/>
      <c r="P23" s="30"/>
      <c r="Q23" s="163"/>
      <c r="R23" s="163"/>
      <c r="S23" s="163"/>
    </row>
    <row r="24" spans="1:19" ht="15.6" x14ac:dyDescent="0.3">
      <c r="A24" s="31" t="s">
        <v>35</v>
      </c>
      <c r="B24" s="26">
        <v>6</v>
      </c>
      <c r="C24" s="152" t="s">
        <v>73</v>
      </c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</row>
    <row r="25" spans="1:19" ht="104.25" customHeight="1" x14ac:dyDescent="0.3">
      <c r="A25" s="20" t="s">
        <v>35</v>
      </c>
      <c r="B25" s="21">
        <v>6</v>
      </c>
      <c r="C25" s="20" t="s">
        <v>74</v>
      </c>
      <c r="D25" s="32" t="s">
        <v>75</v>
      </c>
      <c r="E25" s="32" t="s">
        <v>76</v>
      </c>
      <c r="F25" s="33" t="s">
        <v>66</v>
      </c>
      <c r="G25" s="33">
        <v>30</v>
      </c>
      <c r="H25" s="33">
        <v>30</v>
      </c>
      <c r="I25" s="33">
        <f t="shared" si="1"/>
        <v>0</v>
      </c>
      <c r="J25" s="34">
        <v>22767</v>
      </c>
      <c r="K25" s="34">
        <v>22767</v>
      </c>
      <c r="L25" s="34">
        <v>22767</v>
      </c>
      <c r="M25" s="27"/>
      <c r="N25" s="27"/>
      <c r="O25" s="27"/>
      <c r="P25" s="27"/>
      <c r="Q25" s="27"/>
      <c r="R25" s="27">
        <f>L25/J25*100</f>
        <v>100</v>
      </c>
      <c r="S25" s="27">
        <f>L25/K25*100</f>
        <v>100</v>
      </c>
    </row>
    <row r="26" spans="1:19" ht="15.6" x14ac:dyDescent="0.3">
      <c r="I26" s="35"/>
      <c r="J26" s="36">
        <f>J22+J19+J12+J8</f>
        <v>268909.09999999998</v>
      </c>
      <c r="K26" s="36">
        <f>K22+K19+K12+K8</f>
        <v>272386.14999999997</v>
      </c>
      <c r="L26" s="36">
        <f>L22+L19+L12+L8</f>
        <v>270597.5</v>
      </c>
    </row>
    <row r="28" spans="1:19" ht="15.6" x14ac:dyDescent="0.3">
      <c r="B28" s="37"/>
      <c r="C28" s="17"/>
      <c r="F28" s="17"/>
      <c r="G28" s="38"/>
    </row>
  </sheetData>
  <mergeCells count="76">
    <mergeCell ref="A1:S1"/>
    <mergeCell ref="A3:C3"/>
    <mergeCell ref="D3:D5"/>
    <mergeCell ref="E3:E5"/>
    <mergeCell ref="F3:F5"/>
    <mergeCell ref="G3:I3"/>
    <mergeCell ref="J3:Q3"/>
    <mergeCell ref="R3:S3"/>
    <mergeCell ref="A4:A5"/>
    <mergeCell ref="B4:B5"/>
    <mergeCell ref="C4:C5"/>
    <mergeCell ref="G4:G5"/>
    <mergeCell ref="H4:H5"/>
    <mergeCell ref="I4:I5"/>
    <mergeCell ref="J4:J5"/>
    <mergeCell ref="K4:K5"/>
    <mergeCell ref="L4:M4"/>
    <mergeCell ref="N4:N5"/>
    <mergeCell ref="O4:O5"/>
    <mergeCell ref="P4:P5"/>
    <mergeCell ref="Q4:Q5"/>
    <mergeCell ref="R4:R5"/>
    <mergeCell ref="S4:S5"/>
    <mergeCell ref="C7:S7"/>
    <mergeCell ref="A8:A10"/>
    <mergeCell ref="B8:B10"/>
    <mergeCell ref="C8:C10"/>
    <mergeCell ref="J8:J10"/>
    <mergeCell ref="K8:K10"/>
    <mergeCell ref="L8:L10"/>
    <mergeCell ref="M8:M10"/>
    <mergeCell ref="Q8:Q10"/>
    <mergeCell ref="R8:R10"/>
    <mergeCell ref="S8:S10"/>
    <mergeCell ref="E9:E10"/>
    <mergeCell ref="F9:F10"/>
    <mergeCell ref="G9:G10"/>
    <mergeCell ref="H9:H10"/>
    <mergeCell ref="I9:I10"/>
    <mergeCell ref="C11:S11"/>
    <mergeCell ref="J12:J17"/>
    <mergeCell ref="K12:K17"/>
    <mergeCell ref="L12:L17"/>
    <mergeCell ref="M12:M17"/>
    <mergeCell ref="Q12:Q17"/>
    <mergeCell ref="R12:R17"/>
    <mergeCell ref="S12:S17"/>
    <mergeCell ref="A14:A17"/>
    <mergeCell ref="B14:B17"/>
    <mergeCell ref="C14:C17"/>
    <mergeCell ref="C18:S18"/>
    <mergeCell ref="A19:A20"/>
    <mergeCell ref="B19:B20"/>
    <mergeCell ref="C19:C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C24:S24"/>
    <mergeCell ref="S19:S20"/>
    <mergeCell ref="C21:S21"/>
    <mergeCell ref="A22:A23"/>
    <mergeCell ref="B22:B23"/>
    <mergeCell ref="C22:C23"/>
    <mergeCell ref="J22:J23"/>
    <mergeCell ref="K22:K23"/>
    <mergeCell ref="L22:L23"/>
    <mergeCell ref="M22:M23"/>
    <mergeCell ref="Q22:Q23"/>
    <mergeCell ref="R22:R23"/>
    <mergeCell ref="S22:S23"/>
  </mergeCells>
  <pageMargins left="0.7" right="0.7" top="0.75" bottom="0.75" header="0.3" footer="0.3"/>
  <pageSetup paperSize="9" scale="55" firstPageNumber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195"/>
  <sheetViews>
    <sheetView tabSelected="1" zoomScale="70" workbookViewId="0">
      <selection activeCell="Y11" sqref="Y11"/>
    </sheetView>
  </sheetViews>
  <sheetFormatPr defaultColWidth="9.109375" defaultRowHeight="14.4" x14ac:dyDescent="0.3"/>
  <cols>
    <col min="1" max="1" width="6.5546875" style="39" customWidth="1"/>
    <col min="2" max="2" width="5.5546875" style="39" customWidth="1"/>
    <col min="3" max="3" width="9.109375" style="39"/>
    <col min="4" max="4" width="27.109375" style="40" customWidth="1"/>
    <col min="5" max="5" width="23" style="40" customWidth="1"/>
    <col min="6" max="6" width="9.6640625" style="40" customWidth="1"/>
    <col min="7" max="10" width="14.33203125" style="39" customWidth="1"/>
    <col min="11" max="11" width="14.5546875" style="39" customWidth="1"/>
    <col min="12" max="12" width="13.6640625" style="39" customWidth="1"/>
    <col min="13" max="13" width="12.88671875" style="41" customWidth="1"/>
    <col min="14" max="14" width="20.33203125" style="40" customWidth="1"/>
    <col min="15" max="15" width="10.6640625" style="39" customWidth="1"/>
    <col min="16" max="16" width="13.109375" style="39" customWidth="1"/>
    <col min="17" max="17" width="15.6640625" style="39" customWidth="1"/>
    <col min="18" max="18" width="13.33203125" style="41" customWidth="1"/>
    <col min="19" max="19" width="13.44140625" style="41" customWidth="1"/>
    <col min="20" max="20" width="18.109375" style="41" customWidth="1"/>
    <col min="21" max="21" width="12.88671875" style="41" customWidth="1"/>
    <col min="22" max="22" width="37.109375" style="40" customWidth="1"/>
    <col min="23" max="23" width="16.6640625" style="17" customWidth="1"/>
    <col min="24" max="16384" width="9.109375" style="17"/>
  </cols>
  <sheetData>
    <row r="1" spans="1:22" ht="21" customHeight="1" x14ac:dyDescent="0.3">
      <c r="A1" s="280" t="s">
        <v>77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1"/>
    </row>
    <row r="2" spans="1:22" ht="15.6" x14ac:dyDescent="0.3">
      <c r="A2" s="42"/>
      <c r="B2" s="43"/>
      <c r="C2" s="42"/>
      <c r="D2" s="44"/>
      <c r="E2" s="44"/>
      <c r="F2" s="44"/>
      <c r="G2" s="42"/>
      <c r="H2" s="42"/>
      <c r="I2" s="42"/>
      <c r="J2" s="42"/>
      <c r="K2" s="42"/>
      <c r="L2" s="42"/>
      <c r="M2" s="45"/>
      <c r="N2" s="44"/>
      <c r="O2" s="42"/>
      <c r="P2" s="42"/>
      <c r="Q2" s="42"/>
      <c r="R2" s="45"/>
      <c r="S2" s="45"/>
      <c r="T2" s="45"/>
      <c r="U2" s="45"/>
      <c r="V2" s="44"/>
    </row>
    <row r="3" spans="1:22" ht="15.6" x14ac:dyDescent="0.3">
      <c r="A3" s="42"/>
      <c r="B3" s="43"/>
      <c r="C3" s="42"/>
      <c r="D3" s="44"/>
      <c r="E3" s="44"/>
      <c r="F3" s="44"/>
      <c r="G3" s="42"/>
      <c r="H3" s="42"/>
      <c r="I3" s="42"/>
      <c r="J3" s="42"/>
      <c r="K3" s="42"/>
      <c r="L3" s="42"/>
      <c r="M3" s="45"/>
      <c r="N3" s="44"/>
      <c r="O3" s="42"/>
      <c r="P3" s="42"/>
      <c r="Q3" s="42"/>
      <c r="R3" s="45"/>
      <c r="S3" s="45"/>
      <c r="T3" s="45"/>
      <c r="U3" s="45"/>
      <c r="V3" s="44"/>
    </row>
    <row r="4" spans="1:22" ht="55.5" customHeight="1" x14ac:dyDescent="0.3">
      <c r="A4" s="282" t="s">
        <v>12</v>
      </c>
      <c r="B4" s="283"/>
      <c r="C4" s="283"/>
      <c r="D4" s="284" t="s">
        <v>78</v>
      </c>
      <c r="E4" s="282" t="s">
        <v>79</v>
      </c>
      <c r="F4" s="282" t="s">
        <v>80</v>
      </c>
      <c r="G4" s="282" t="s">
        <v>81</v>
      </c>
      <c r="H4" s="282"/>
      <c r="I4" s="282"/>
      <c r="J4" s="282"/>
      <c r="K4" s="283"/>
      <c r="L4" s="282" t="s">
        <v>82</v>
      </c>
      <c r="M4" s="286" t="s">
        <v>83</v>
      </c>
      <c r="N4" s="282" t="s">
        <v>84</v>
      </c>
      <c r="O4" s="283"/>
      <c r="P4" s="283"/>
      <c r="Q4" s="283"/>
      <c r="R4" s="283"/>
      <c r="S4" s="283"/>
      <c r="T4" s="283"/>
      <c r="U4" s="283"/>
      <c r="V4" s="282" t="s">
        <v>85</v>
      </c>
    </row>
    <row r="5" spans="1:22" ht="95.25" customHeight="1" x14ac:dyDescent="0.3">
      <c r="A5" s="282" t="s">
        <v>19</v>
      </c>
      <c r="B5" s="287" t="s">
        <v>20</v>
      </c>
      <c r="C5" s="282" t="s">
        <v>86</v>
      </c>
      <c r="D5" s="285"/>
      <c r="E5" s="283"/>
      <c r="F5" s="283"/>
      <c r="G5" s="282" t="s">
        <v>87</v>
      </c>
      <c r="H5" s="282" t="s">
        <v>27</v>
      </c>
      <c r="I5" s="282"/>
      <c r="J5" s="282" t="s">
        <v>28</v>
      </c>
      <c r="K5" s="282" t="s">
        <v>88</v>
      </c>
      <c r="L5" s="282"/>
      <c r="M5" s="286"/>
      <c r="N5" s="282" t="s">
        <v>89</v>
      </c>
      <c r="O5" s="282" t="s">
        <v>90</v>
      </c>
      <c r="P5" s="282" t="s">
        <v>91</v>
      </c>
      <c r="Q5" s="282" t="s">
        <v>92</v>
      </c>
      <c r="R5" s="286" t="s">
        <v>93</v>
      </c>
      <c r="S5" s="286"/>
      <c r="T5" s="286" t="s">
        <v>94</v>
      </c>
      <c r="U5" s="286"/>
      <c r="V5" s="283"/>
    </row>
    <row r="6" spans="1:22" ht="92.25" customHeight="1" x14ac:dyDescent="0.3">
      <c r="A6" s="282"/>
      <c r="B6" s="287"/>
      <c r="C6" s="282"/>
      <c r="D6" s="285"/>
      <c r="E6" s="283"/>
      <c r="F6" s="283"/>
      <c r="G6" s="282"/>
      <c r="H6" s="46" t="s">
        <v>33</v>
      </c>
      <c r="I6" s="46" t="s">
        <v>34</v>
      </c>
      <c r="J6" s="282"/>
      <c r="K6" s="282"/>
      <c r="L6" s="282"/>
      <c r="M6" s="286"/>
      <c r="N6" s="282"/>
      <c r="O6" s="282"/>
      <c r="P6" s="282"/>
      <c r="Q6" s="282"/>
      <c r="R6" s="48" t="s">
        <v>95</v>
      </c>
      <c r="S6" s="48" t="s">
        <v>96</v>
      </c>
      <c r="T6" s="48" t="s">
        <v>95</v>
      </c>
      <c r="U6" s="48" t="s">
        <v>96</v>
      </c>
      <c r="V6" s="283"/>
    </row>
    <row r="7" spans="1:22" ht="15.6" x14ac:dyDescent="0.3">
      <c r="A7" s="46">
        <v>1</v>
      </c>
      <c r="B7" s="49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9">
        <v>13</v>
      </c>
      <c r="N7" s="46">
        <v>14</v>
      </c>
      <c r="O7" s="46">
        <v>15</v>
      </c>
      <c r="P7" s="46">
        <v>16</v>
      </c>
      <c r="Q7" s="46">
        <v>17</v>
      </c>
      <c r="R7" s="49">
        <v>18</v>
      </c>
      <c r="S7" s="49">
        <v>19</v>
      </c>
      <c r="T7" s="49">
        <v>20</v>
      </c>
      <c r="U7" s="49">
        <v>21</v>
      </c>
      <c r="V7" s="46">
        <v>22</v>
      </c>
    </row>
    <row r="8" spans="1:22" ht="86.25" customHeight="1" x14ac:dyDescent="0.3">
      <c r="A8" s="251" t="s">
        <v>35</v>
      </c>
      <c r="B8" s="251"/>
      <c r="C8" s="221"/>
      <c r="D8" s="209" t="s">
        <v>97</v>
      </c>
      <c r="E8" s="219"/>
      <c r="F8" s="219"/>
      <c r="G8" s="219"/>
      <c r="H8" s="219"/>
      <c r="I8" s="219"/>
      <c r="J8" s="219"/>
      <c r="K8" s="219"/>
      <c r="L8" s="219"/>
      <c r="M8" s="219"/>
      <c r="N8" s="52" t="s">
        <v>98</v>
      </c>
      <c r="O8" s="53" t="s">
        <v>99</v>
      </c>
      <c r="P8" s="53">
        <v>120</v>
      </c>
      <c r="Q8" s="54">
        <v>165</v>
      </c>
      <c r="R8" s="55">
        <f t="shared" ref="R8:R15" si="0">IF((Q8/P8)&lt;1,Q8/P8,1)</f>
        <v>1</v>
      </c>
      <c r="S8" s="56" t="s">
        <v>100</v>
      </c>
      <c r="T8" s="56" t="s">
        <v>100</v>
      </c>
      <c r="U8" s="56" t="s">
        <v>100</v>
      </c>
      <c r="V8" s="57" t="s">
        <v>101</v>
      </c>
    </row>
    <row r="9" spans="1:22" ht="105.75" customHeight="1" x14ac:dyDescent="0.3">
      <c r="A9" s="251"/>
      <c r="B9" s="251"/>
      <c r="C9" s="221"/>
      <c r="D9" s="209"/>
      <c r="E9" s="219"/>
      <c r="F9" s="219"/>
      <c r="G9" s="219"/>
      <c r="H9" s="219"/>
      <c r="I9" s="219"/>
      <c r="J9" s="219"/>
      <c r="K9" s="219"/>
      <c r="L9" s="219"/>
      <c r="M9" s="219"/>
      <c r="N9" s="52" t="s">
        <v>102</v>
      </c>
      <c r="O9" s="53" t="s">
        <v>99</v>
      </c>
      <c r="P9" s="53">
        <v>120</v>
      </c>
      <c r="Q9" s="58">
        <v>151</v>
      </c>
      <c r="R9" s="55">
        <f t="shared" si="0"/>
        <v>1</v>
      </c>
      <c r="S9" s="56" t="s">
        <v>100</v>
      </c>
      <c r="T9" s="56" t="s">
        <v>100</v>
      </c>
      <c r="U9" s="56" t="s">
        <v>100</v>
      </c>
      <c r="V9" s="57" t="s">
        <v>101</v>
      </c>
    </row>
    <row r="10" spans="1:22" ht="84.75" customHeight="1" x14ac:dyDescent="0.3">
      <c r="A10" s="251"/>
      <c r="B10" s="251"/>
      <c r="C10" s="221"/>
      <c r="D10" s="209"/>
      <c r="E10" s="219"/>
      <c r="F10" s="219"/>
      <c r="G10" s="219"/>
      <c r="H10" s="219"/>
      <c r="I10" s="219"/>
      <c r="J10" s="219"/>
      <c r="K10" s="219"/>
      <c r="L10" s="219"/>
      <c r="M10" s="219"/>
      <c r="N10" s="52" t="s">
        <v>103</v>
      </c>
      <c r="O10" s="53" t="s">
        <v>99</v>
      </c>
      <c r="P10" s="53">
        <v>120</v>
      </c>
      <c r="Q10" s="54">
        <v>130</v>
      </c>
      <c r="R10" s="55">
        <f>IF((Q10/P10)&lt;1,Q10/P10,1)</f>
        <v>1</v>
      </c>
      <c r="S10" s="56" t="s">
        <v>100</v>
      </c>
      <c r="T10" s="56" t="s">
        <v>100</v>
      </c>
      <c r="U10" s="56" t="s">
        <v>100</v>
      </c>
      <c r="V10" s="57" t="s">
        <v>101</v>
      </c>
    </row>
    <row r="11" spans="1:22" ht="102.75" customHeight="1" x14ac:dyDescent="0.3">
      <c r="A11" s="251"/>
      <c r="B11" s="251"/>
      <c r="C11" s="221"/>
      <c r="D11" s="209"/>
      <c r="E11" s="219"/>
      <c r="F11" s="219"/>
      <c r="G11" s="219"/>
      <c r="H11" s="219"/>
      <c r="I11" s="219"/>
      <c r="J11" s="219"/>
      <c r="K11" s="219"/>
      <c r="L11" s="219"/>
      <c r="M11" s="219"/>
      <c r="N11" s="52" t="s">
        <v>104</v>
      </c>
      <c r="O11" s="53" t="s">
        <v>99</v>
      </c>
      <c r="P11" s="53">
        <v>108</v>
      </c>
      <c r="Q11" s="54">
        <v>183</v>
      </c>
      <c r="R11" s="55">
        <f t="shared" si="0"/>
        <v>1</v>
      </c>
      <c r="S11" s="56" t="s">
        <v>100</v>
      </c>
      <c r="T11" s="56" t="s">
        <v>100</v>
      </c>
      <c r="U11" s="56" t="s">
        <v>100</v>
      </c>
      <c r="V11" s="57" t="s">
        <v>101</v>
      </c>
    </row>
    <row r="12" spans="1:22" ht="132" customHeight="1" x14ac:dyDescent="0.3">
      <c r="A12" s="275"/>
      <c r="B12" s="275"/>
      <c r="C12" s="275"/>
      <c r="D12" s="219"/>
      <c r="E12" s="276"/>
      <c r="F12" s="276"/>
      <c r="G12" s="276"/>
      <c r="H12" s="276"/>
      <c r="I12" s="276"/>
      <c r="J12" s="276"/>
      <c r="K12" s="276"/>
      <c r="L12" s="276"/>
      <c r="M12" s="276"/>
      <c r="N12" s="52" t="s">
        <v>105</v>
      </c>
      <c r="O12" s="53" t="s">
        <v>99</v>
      </c>
      <c r="P12" s="53">
        <v>89</v>
      </c>
      <c r="Q12" s="59">
        <v>89</v>
      </c>
      <c r="R12" s="55">
        <f t="shared" si="0"/>
        <v>1</v>
      </c>
      <c r="S12" s="56" t="s">
        <v>100</v>
      </c>
      <c r="T12" s="60" t="s">
        <v>100</v>
      </c>
      <c r="U12" s="60" t="s">
        <v>100</v>
      </c>
      <c r="V12" s="57" t="s">
        <v>101</v>
      </c>
    </row>
    <row r="13" spans="1:22" ht="15.6" x14ac:dyDescent="0.3">
      <c r="A13" s="61" t="s">
        <v>35</v>
      </c>
      <c r="B13" s="61" t="s">
        <v>106</v>
      </c>
      <c r="C13" s="61"/>
      <c r="D13" s="249" t="s">
        <v>107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</row>
    <row r="14" spans="1:22" ht="86.25" customHeight="1" x14ac:dyDescent="0.3">
      <c r="A14" s="50" t="s">
        <v>35</v>
      </c>
      <c r="B14" s="50" t="s">
        <v>106</v>
      </c>
      <c r="C14" s="50"/>
      <c r="D14" s="250" t="s">
        <v>108</v>
      </c>
      <c r="E14" s="250"/>
      <c r="F14" s="250"/>
      <c r="G14" s="250"/>
      <c r="H14" s="250"/>
      <c r="I14" s="250"/>
      <c r="J14" s="250"/>
      <c r="K14" s="250"/>
      <c r="L14" s="250"/>
      <c r="M14" s="250"/>
      <c r="N14" s="52" t="s">
        <v>98</v>
      </c>
      <c r="O14" s="53" t="s">
        <v>99</v>
      </c>
      <c r="P14" s="62">
        <v>120</v>
      </c>
      <c r="Q14" s="63">
        <v>165</v>
      </c>
      <c r="R14" s="55">
        <f t="shared" si="0"/>
        <v>1</v>
      </c>
      <c r="S14" s="64"/>
      <c r="T14" s="64" t="s">
        <v>100</v>
      </c>
      <c r="U14" s="64" t="s">
        <v>100</v>
      </c>
      <c r="V14" s="57" t="s">
        <v>101</v>
      </c>
    </row>
    <row r="15" spans="1:22" ht="131.25" customHeight="1" x14ac:dyDescent="0.3">
      <c r="A15" s="50" t="s">
        <v>35</v>
      </c>
      <c r="B15" s="50" t="s">
        <v>106</v>
      </c>
      <c r="C15" s="50"/>
      <c r="D15" s="250" t="s">
        <v>109</v>
      </c>
      <c r="E15" s="219"/>
      <c r="F15" s="219"/>
      <c r="G15" s="219"/>
      <c r="H15" s="219"/>
      <c r="I15" s="219"/>
      <c r="J15" s="219"/>
      <c r="K15" s="219"/>
      <c r="L15" s="219"/>
      <c r="M15" s="219"/>
      <c r="N15" s="52" t="s">
        <v>110</v>
      </c>
      <c r="O15" s="53" t="s">
        <v>99</v>
      </c>
      <c r="P15" s="65">
        <v>45</v>
      </c>
      <c r="Q15" s="66">
        <v>45</v>
      </c>
      <c r="R15" s="55">
        <f t="shared" si="0"/>
        <v>1</v>
      </c>
      <c r="S15" s="67"/>
      <c r="T15" s="64" t="s">
        <v>100</v>
      </c>
      <c r="U15" s="64" t="s">
        <v>100</v>
      </c>
      <c r="V15" s="57" t="s">
        <v>101</v>
      </c>
    </row>
    <row r="16" spans="1:22" ht="15.6" x14ac:dyDescent="0.3">
      <c r="A16" s="47" t="s">
        <v>35</v>
      </c>
      <c r="B16" s="47" t="s">
        <v>106</v>
      </c>
      <c r="C16" s="47" t="s">
        <v>111</v>
      </c>
      <c r="D16" s="217" t="s">
        <v>112</v>
      </c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3" ht="124.8" x14ac:dyDescent="0.3">
      <c r="A17" s="69" t="s">
        <v>35</v>
      </c>
      <c r="B17" s="69">
        <v>1</v>
      </c>
      <c r="C17" s="70" t="s">
        <v>37</v>
      </c>
      <c r="D17" s="71" t="s">
        <v>113</v>
      </c>
      <c r="E17" s="71" t="s">
        <v>114</v>
      </c>
      <c r="F17" s="71" t="s">
        <v>115</v>
      </c>
      <c r="G17" s="72">
        <v>108629.3</v>
      </c>
      <c r="H17" s="72">
        <v>108629.3</v>
      </c>
      <c r="I17" s="73">
        <v>0</v>
      </c>
      <c r="J17" s="73"/>
      <c r="K17" s="74">
        <f t="shared" ref="K17:K66" si="1">H17-I17+J17</f>
        <v>108629.3</v>
      </c>
      <c r="L17" s="73"/>
      <c r="M17" s="75">
        <f t="shared" ref="M17:M68" si="2">IF((K17/(G17-L17))&lt;1,(K17/(G17-L17)),1)</f>
        <v>1</v>
      </c>
      <c r="N17" s="71" t="s">
        <v>42</v>
      </c>
      <c r="O17" s="76" t="s">
        <v>40</v>
      </c>
      <c r="P17" s="77">
        <v>400000</v>
      </c>
      <c r="Q17" s="78">
        <v>401636</v>
      </c>
      <c r="R17" s="79" t="s">
        <v>100</v>
      </c>
      <c r="S17" s="79" t="s">
        <v>100</v>
      </c>
      <c r="T17" s="80">
        <f t="shared" ref="T17:T32" si="3">IF((Q17/P17)&lt;1,Q17/P17,1)</f>
        <v>1</v>
      </c>
      <c r="U17" s="81" t="s">
        <v>100</v>
      </c>
      <c r="V17" s="57" t="s">
        <v>101</v>
      </c>
    </row>
    <row r="18" spans="1:23" ht="70.5" customHeight="1" x14ac:dyDescent="0.3">
      <c r="A18" s="224" t="s">
        <v>35</v>
      </c>
      <c r="B18" s="224">
        <v>1</v>
      </c>
      <c r="C18" s="271" t="s">
        <v>116</v>
      </c>
      <c r="D18" s="277" t="s">
        <v>117</v>
      </c>
      <c r="E18" s="204" t="s">
        <v>118</v>
      </c>
      <c r="F18" s="71" t="s">
        <v>115</v>
      </c>
      <c r="G18" s="82">
        <v>0</v>
      </c>
      <c r="H18" s="82">
        <v>0</v>
      </c>
      <c r="I18" s="73"/>
      <c r="J18" s="73"/>
      <c r="K18" s="74">
        <f t="shared" si="1"/>
        <v>0</v>
      </c>
      <c r="L18" s="73"/>
      <c r="M18" s="75" t="e">
        <f t="shared" si="2"/>
        <v>#DIV/0!</v>
      </c>
      <c r="N18" s="204" t="s">
        <v>119</v>
      </c>
      <c r="O18" s="226" t="s">
        <v>120</v>
      </c>
      <c r="P18" s="76">
        <v>2</v>
      </c>
      <c r="Q18" s="83">
        <v>5</v>
      </c>
      <c r="R18" s="205" t="s">
        <v>100</v>
      </c>
      <c r="S18" s="205" t="s">
        <v>100</v>
      </c>
      <c r="T18" s="278">
        <f t="shared" si="3"/>
        <v>1</v>
      </c>
      <c r="U18" s="228" t="s">
        <v>100</v>
      </c>
      <c r="V18" s="229" t="s">
        <v>101</v>
      </c>
      <c r="W18" s="84"/>
    </row>
    <row r="19" spans="1:23" ht="81.75" customHeight="1" x14ac:dyDescent="0.3">
      <c r="A19" s="224"/>
      <c r="B19" s="224"/>
      <c r="C19" s="271"/>
      <c r="D19" s="277"/>
      <c r="E19" s="204"/>
      <c r="F19" s="85" t="s">
        <v>121</v>
      </c>
      <c r="G19" s="86">
        <v>6000</v>
      </c>
      <c r="H19" s="86">
        <v>6000</v>
      </c>
      <c r="I19" s="87"/>
      <c r="J19" s="73"/>
      <c r="K19" s="74">
        <f t="shared" si="1"/>
        <v>6000</v>
      </c>
      <c r="L19" s="73"/>
      <c r="M19" s="75">
        <f t="shared" si="2"/>
        <v>1</v>
      </c>
      <c r="N19" s="204"/>
      <c r="O19" s="226"/>
      <c r="P19" s="76">
        <v>0</v>
      </c>
      <c r="Q19" s="76">
        <f>Q18-4</f>
        <v>1</v>
      </c>
      <c r="R19" s="205"/>
      <c r="S19" s="205"/>
      <c r="T19" s="279"/>
      <c r="U19" s="228"/>
      <c r="V19" s="230"/>
    </row>
    <row r="20" spans="1:23" ht="75.75" customHeight="1" x14ac:dyDescent="0.3">
      <c r="A20" s="224" t="s">
        <v>35</v>
      </c>
      <c r="B20" s="224">
        <v>1</v>
      </c>
      <c r="C20" s="271" t="s">
        <v>122</v>
      </c>
      <c r="D20" s="204" t="s">
        <v>123</v>
      </c>
      <c r="E20" s="204" t="s">
        <v>114</v>
      </c>
      <c r="F20" s="71" t="s">
        <v>115</v>
      </c>
      <c r="G20" s="88">
        <v>366.20299999999997</v>
      </c>
      <c r="H20" s="88">
        <v>329.61900000000003</v>
      </c>
      <c r="I20" s="73"/>
      <c r="J20" s="73"/>
      <c r="K20" s="74">
        <f t="shared" si="1"/>
        <v>329.61900000000003</v>
      </c>
      <c r="L20" s="73"/>
      <c r="M20" s="75">
        <f t="shared" si="2"/>
        <v>0.900099125348509</v>
      </c>
      <c r="N20" s="204" t="s">
        <v>124</v>
      </c>
      <c r="O20" s="226" t="s">
        <v>99</v>
      </c>
      <c r="P20" s="254">
        <v>7.1</v>
      </c>
      <c r="Q20" s="273">
        <v>7.4</v>
      </c>
      <c r="R20" s="205" t="s">
        <v>100</v>
      </c>
      <c r="S20" s="205" t="s">
        <v>100</v>
      </c>
      <c r="T20" s="205">
        <f t="shared" si="3"/>
        <v>1</v>
      </c>
      <c r="U20" s="228" t="s">
        <v>100</v>
      </c>
      <c r="V20" s="229" t="s">
        <v>101</v>
      </c>
    </row>
    <row r="21" spans="1:23" ht="94.5" customHeight="1" x14ac:dyDescent="0.3">
      <c r="A21" s="224"/>
      <c r="B21" s="224"/>
      <c r="C21" s="272"/>
      <c r="D21" s="204"/>
      <c r="E21" s="204"/>
      <c r="F21" s="85" t="s">
        <v>125</v>
      </c>
      <c r="G21" s="90">
        <v>4576.674</v>
      </c>
      <c r="H21" s="90">
        <v>4369.3999999999996</v>
      </c>
      <c r="I21" s="87"/>
      <c r="J21" s="73"/>
      <c r="K21" s="74">
        <f t="shared" si="1"/>
        <v>4369.3999999999996</v>
      </c>
      <c r="L21" s="73"/>
      <c r="M21" s="75">
        <f t="shared" si="2"/>
        <v>0.9547107790504632</v>
      </c>
      <c r="N21" s="204"/>
      <c r="O21" s="226"/>
      <c r="P21" s="254"/>
      <c r="Q21" s="274"/>
      <c r="R21" s="205"/>
      <c r="S21" s="205"/>
      <c r="T21" s="205"/>
      <c r="U21" s="228"/>
      <c r="V21" s="230"/>
    </row>
    <row r="22" spans="1:23" ht="105" customHeight="1" x14ac:dyDescent="0.3">
      <c r="A22" s="69" t="s">
        <v>35</v>
      </c>
      <c r="B22" s="69">
        <v>1</v>
      </c>
      <c r="C22" s="70" t="s">
        <v>37</v>
      </c>
      <c r="D22" s="71" t="s">
        <v>126</v>
      </c>
      <c r="E22" s="71" t="s">
        <v>127</v>
      </c>
      <c r="F22" s="71" t="s">
        <v>115</v>
      </c>
      <c r="G22" s="91">
        <v>0</v>
      </c>
      <c r="H22" s="91">
        <v>0</v>
      </c>
      <c r="I22" s="73"/>
      <c r="J22" s="73"/>
      <c r="K22" s="74">
        <f t="shared" si="1"/>
        <v>0</v>
      </c>
      <c r="L22" s="73"/>
      <c r="M22" s="75" t="e">
        <f t="shared" si="2"/>
        <v>#DIV/0!</v>
      </c>
      <c r="N22" s="71" t="s">
        <v>128</v>
      </c>
      <c r="O22" s="76" t="s">
        <v>129</v>
      </c>
      <c r="P22" s="89">
        <v>1050</v>
      </c>
      <c r="Q22" s="59">
        <v>1428.34</v>
      </c>
      <c r="R22" s="81" t="s">
        <v>100</v>
      </c>
      <c r="S22" s="81" t="s">
        <v>100</v>
      </c>
      <c r="T22" s="80">
        <f t="shared" si="3"/>
        <v>1</v>
      </c>
      <c r="U22" s="81" t="s">
        <v>100</v>
      </c>
      <c r="V22" s="57" t="s">
        <v>101</v>
      </c>
    </row>
    <row r="23" spans="1:23" ht="159.75" customHeight="1" x14ac:dyDescent="0.3">
      <c r="A23" s="51" t="s">
        <v>35</v>
      </c>
      <c r="B23" s="51">
        <v>1</v>
      </c>
      <c r="C23" s="92"/>
      <c r="D23" s="209" t="s">
        <v>130</v>
      </c>
      <c r="E23" s="209"/>
      <c r="F23" s="209"/>
      <c r="G23" s="209"/>
      <c r="H23" s="209"/>
      <c r="I23" s="209"/>
      <c r="J23" s="209"/>
      <c r="K23" s="209"/>
      <c r="L23" s="209"/>
      <c r="M23" s="209"/>
      <c r="N23" s="52" t="s">
        <v>131</v>
      </c>
      <c r="O23" s="53" t="s">
        <v>99</v>
      </c>
      <c r="P23" s="53">
        <v>80</v>
      </c>
      <c r="Q23" s="93">
        <v>90</v>
      </c>
      <c r="R23" s="55">
        <f>IF((Q23/P23)&lt;1,Q23/P23,1)</f>
        <v>1</v>
      </c>
      <c r="S23" s="56" t="s">
        <v>100</v>
      </c>
      <c r="T23" s="56" t="s">
        <v>100</v>
      </c>
      <c r="U23" s="56" t="s">
        <v>100</v>
      </c>
      <c r="V23" s="57" t="s">
        <v>101</v>
      </c>
    </row>
    <row r="24" spans="1:23" ht="15.6" x14ac:dyDescent="0.3">
      <c r="A24" s="47" t="s">
        <v>35</v>
      </c>
      <c r="B24" s="47" t="s">
        <v>106</v>
      </c>
      <c r="C24" s="94" t="s">
        <v>111</v>
      </c>
      <c r="D24" s="244" t="s">
        <v>132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</row>
    <row r="25" spans="1:23" ht="122.25" customHeight="1" x14ac:dyDescent="0.3">
      <c r="A25" s="69" t="s">
        <v>35</v>
      </c>
      <c r="B25" s="69" t="s">
        <v>106</v>
      </c>
      <c r="C25" s="70" t="s">
        <v>37</v>
      </c>
      <c r="D25" s="71" t="s">
        <v>133</v>
      </c>
      <c r="E25" s="71" t="s">
        <v>127</v>
      </c>
      <c r="F25" s="71" t="s">
        <v>115</v>
      </c>
      <c r="G25" s="73">
        <v>0</v>
      </c>
      <c r="H25" s="73">
        <v>0</v>
      </c>
      <c r="I25" s="73">
        <v>0</v>
      </c>
      <c r="J25" s="73">
        <v>0</v>
      </c>
      <c r="K25" s="74">
        <f t="shared" si="1"/>
        <v>0</v>
      </c>
      <c r="L25" s="73"/>
      <c r="M25" s="75" t="e">
        <f t="shared" si="2"/>
        <v>#DIV/0!</v>
      </c>
      <c r="N25" s="71" t="s">
        <v>134</v>
      </c>
      <c r="O25" s="76" t="s">
        <v>135</v>
      </c>
      <c r="P25" s="95">
        <v>7000</v>
      </c>
      <c r="Q25" s="96">
        <v>7000</v>
      </c>
      <c r="R25" s="81" t="s">
        <v>100</v>
      </c>
      <c r="S25" s="81" t="s">
        <v>100</v>
      </c>
      <c r="T25" s="80">
        <f t="shared" si="3"/>
        <v>1</v>
      </c>
      <c r="U25" s="81" t="s">
        <v>100</v>
      </c>
      <c r="V25" s="57" t="s">
        <v>101</v>
      </c>
    </row>
    <row r="26" spans="1:23" ht="157.5" customHeight="1" x14ac:dyDescent="0.3">
      <c r="A26" s="69" t="s">
        <v>35</v>
      </c>
      <c r="B26" s="69" t="s">
        <v>106</v>
      </c>
      <c r="C26" s="70" t="s">
        <v>37</v>
      </c>
      <c r="D26" s="71" t="s">
        <v>136</v>
      </c>
      <c r="E26" s="71" t="s">
        <v>127</v>
      </c>
      <c r="F26" s="71" t="s">
        <v>115</v>
      </c>
      <c r="G26" s="73">
        <v>0</v>
      </c>
      <c r="H26" s="73">
        <v>0</v>
      </c>
      <c r="I26" s="73">
        <v>0</v>
      </c>
      <c r="J26" s="73">
        <v>0</v>
      </c>
      <c r="K26" s="74">
        <f t="shared" si="1"/>
        <v>0</v>
      </c>
      <c r="L26" s="73"/>
      <c r="M26" s="75" t="e">
        <f t="shared" si="2"/>
        <v>#DIV/0!</v>
      </c>
      <c r="N26" s="71" t="s">
        <v>137</v>
      </c>
      <c r="O26" s="76" t="s">
        <v>120</v>
      </c>
      <c r="P26" s="76">
        <v>18</v>
      </c>
      <c r="Q26" s="59">
        <v>25</v>
      </c>
      <c r="R26" s="81" t="s">
        <v>100</v>
      </c>
      <c r="S26" s="81" t="s">
        <v>100</v>
      </c>
      <c r="T26" s="80">
        <f t="shared" si="3"/>
        <v>1</v>
      </c>
      <c r="U26" s="81" t="s">
        <v>100</v>
      </c>
      <c r="V26" s="57" t="s">
        <v>101</v>
      </c>
    </row>
    <row r="27" spans="1:23" ht="99.75" customHeight="1" x14ac:dyDescent="0.3">
      <c r="A27" s="257" t="s">
        <v>35</v>
      </c>
      <c r="B27" s="257" t="s">
        <v>106</v>
      </c>
      <c r="C27" s="259" t="s">
        <v>138</v>
      </c>
      <c r="D27" s="261" t="s">
        <v>139</v>
      </c>
      <c r="E27" s="261" t="s">
        <v>127</v>
      </c>
      <c r="F27" s="71" t="s">
        <v>115</v>
      </c>
      <c r="G27" s="73">
        <v>0</v>
      </c>
      <c r="H27" s="73">
        <v>0</v>
      </c>
      <c r="I27" s="73">
        <v>0</v>
      </c>
      <c r="J27" s="73">
        <v>0</v>
      </c>
      <c r="K27" s="74">
        <f t="shared" si="1"/>
        <v>0</v>
      </c>
      <c r="L27" s="73"/>
      <c r="M27" s="75" t="e">
        <f t="shared" si="2"/>
        <v>#DIV/0!</v>
      </c>
      <c r="N27" s="263" t="s">
        <v>140</v>
      </c>
      <c r="O27" s="263" t="s">
        <v>141</v>
      </c>
      <c r="P27" s="263">
        <v>11</v>
      </c>
      <c r="Q27" s="265">
        <v>11</v>
      </c>
      <c r="R27" s="267" t="s">
        <v>100</v>
      </c>
      <c r="S27" s="267" t="s">
        <v>100</v>
      </c>
      <c r="T27" s="269">
        <f t="shared" si="3"/>
        <v>1</v>
      </c>
      <c r="U27" s="267" t="s">
        <v>100</v>
      </c>
      <c r="V27" s="229" t="s">
        <v>101</v>
      </c>
    </row>
    <row r="28" spans="1:23" ht="78.75" customHeight="1" x14ac:dyDescent="0.3">
      <c r="A28" s="258"/>
      <c r="B28" s="258"/>
      <c r="C28" s="260"/>
      <c r="D28" s="262"/>
      <c r="E28" s="262"/>
      <c r="F28" s="71" t="s">
        <v>125</v>
      </c>
      <c r="G28" s="73">
        <v>0</v>
      </c>
      <c r="H28" s="73">
        <v>0</v>
      </c>
      <c r="I28" s="73">
        <v>0</v>
      </c>
      <c r="J28" s="73">
        <v>0</v>
      </c>
      <c r="K28" s="74">
        <f t="shared" si="1"/>
        <v>0</v>
      </c>
      <c r="L28" s="73"/>
      <c r="M28" s="75" t="e">
        <f t="shared" si="2"/>
        <v>#DIV/0!</v>
      </c>
      <c r="N28" s="264"/>
      <c r="O28" s="264"/>
      <c r="P28" s="264"/>
      <c r="Q28" s="266"/>
      <c r="R28" s="268"/>
      <c r="S28" s="268"/>
      <c r="T28" s="270"/>
      <c r="U28" s="268"/>
      <c r="V28" s="230"/>
    </row>
    <row r="29" spans="1:23" ht="113.25" customHeight="1" x14ac:dyDescent="0.3">
      <c r="A29" s="51" t="s">
        <v>35</v>
      </c>
      <c r="B29" s="51" t="s">
        <v>106</v>
      </c>
      <c r="C29" s="92" t="s">
        <v>111</v>
      </c>
      <c r="D29" s="209" t="s">
        <v>142</v>
      </c>
      <c r="E29" s="209"/>
      <c r="F29" s="209"/>
      <c r="G29" s="209"/>
      <c r="H29" s="209"/>
      <c r="I29" s="209"/>
      <c r="J29" s="209"/>
      <c r="K29" s="209"/>
      <c r="L29" s="209"/>
      <c r="M29" s="209"/>
      <c r="N29" s="52" t="s">
        <v>143</v>
      </c>
      <c r="O29" s="53" t="s">
        <v>40</v>
      </c>
      <c r="P29" s="53">
        <v>18</v>
      </c>
      <c r="Q29" s="93">
        <v>42</v>
      </c>
      <c r="R29" s="55">
        <f>IF((Q29/P29)&lt;1,Q29/P29,1)</f>
        <v>1</v>
      </c>
      <c r="S29" s="56" t="s">
        <v>100</v>
      </c>
      <c r="T29" s="56" t="s">
        <v>100</v>
      </c>
      <c r="U29" s="56" t="s">
        <v>100</v>
      </c>
      <c r="V29" s="57" t="s">
        <v>101</v>
      </c>
    </row>
    <row r="30" spans="1:23" ht="15.6" x14ac:dyDescent="0.3">
      <c r="A30" s="47" t="s">
        <v>35</v>
      </c>
      <c r="B30" s="47" t="s">
        <v>106</v>
      </c>
      <c r="C30" s="94" t="s">
        <v>144</v>
      </c>
      <c r="D30" s="197" t="s">
        <v>145</v>
      </c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</row>
    <row r="31" spans="1:23" ht="78" x14ac:dyDescent="0.3">
      <c r="A31" s="69" t="s">
        <v>35</v>
      </c>
      <c r="B31" s="69" t="s">
        <v>106</v>
      </c>
      <c r="C31" s="70" t="s">
        <v>37</v>
      </c>
      <c r="D31" s="71" t="s">
        <v>146</v>
      </c>
      <c r="E31" s="71" t="s">
        <v>127</v>
      </c>
      <c r="F31" s="71" t="s">
        <v>115</v>
      </c>
      <c r="G31" s="73">
        <v>0</v>
      </c>
      <c r="H31" s="73">
        <v>0</v>
      </c>
      <c r="I31" s="73">
        <v>0</v>
      </c>
      <c r="J31" s="73">
        <v>0</v>
      </c>
      <c r="K31" s="74">
        <f t="shared" si="1"/>
        <v>0</v>
      </c>
      <c r="L31" s="73"/>
      <c r="M31" s="75" t="e">
        <f t="shared" si="2"/>
        <v>#DIV/0!</v>
      </c>
      <c r="N31" s="71" t="s">
        <v>147</v>
      </c>
      <c r="O31" s="76" t="s">
        <v>120</v>
      </c>
      <c r="P31" s="95">
        <v>2250000</v>
      </c>
      <c r="Q31" s="96">
        <v>2208190</v>
      </c>
      <c r="R31" s="81" t="s">
        <v>100</v>
      </c>
      <c r="S31" s="81" t="s">
        <v>100</v>
      </c>
      <c r="T31" s="80">
        <f t="shared" si="3"/>
        <v>0.98141777777777772</v>
      </c>
      <c r="U31" s="81" t="s">
        <v>100</v>
      </c>
      <c r="V31" s="57" t="s">
        <v>148</v>
      </c>
      <c r="W31" s="84"/>
    </row>
    <row r="32" spans="1:23" ht="82.5" customHeight="1" x14ac:dyDescent="0.3">
      <c r="A32" s="224" t="s">
        <v>35</v>
      </c>
      <c r="B32" s="224" t="s">
        <v>106</v>
      </c>
      <c r="C32" s="225" t="s">
        <v>149</v>
      </c>
      <c r="D32" s="204" t="s">
        <v>150</v>
      </c>
      <c r="E32" s="204" t="s">
        <v>127</v>
      </c>
      <c r="F32" s="71" t="s">
        <v>115</v>
      </c>
      <c r="G32" s="73">
        <v>1807.3</v>
      </c>
      <c r="H32" s="73">
        <v>1807.3</v>
      </c>
      <c r="I32" s="73"/>
      <c r="J32" s="73"/>
      <c r="K32" s="74">
        <f t="shared" si="1"/>
        <v>1807.3</v>
      </c>
      <c r="L32" s="73"/>
      <c r="M32" s="75">
        <f t="shared" si="2"/>
        <v>1</v>
      </c>
      <c r="N32" s="204" t="s">
        <v>151</v>
      </c>
      <c r="O32" s="226" t="s">
        <v>152</v>
      </c>
      <c r="P32" s="254">
        <v>55</v>
      </c>
      <c r="Q32" s="255">
        <v>32.700000000000003</v>
      </c>
      <c r="R32" s="228" t="s">
        <v>100</v>
      </c>
      <c r="S32" s="228" t="s">
        <v>100</v>
      </c>
      <c r="T32" s="205">
        <f t="shared" si="3"/>
        <v>0.5945454545454546</v>
      </c>
      <c r="U32" s="228" t="s">
        <v>100</v>
      </c>
      <c r="V32" s="256" t="s">
        <v>153</v>
      </c>
    </row>
    <row r="33" spans="1:23" ht="34.5" customHeight="1" x14ac:dyDescent="0.3">
      <c r="A33" s="224"/>
      <c r="B33" s="224"/>
      <c r="C33" s="225"/>
      <c r="D33" s="204"/>
      <c r="E33" s="204"/>
      <c r="F33" s="71" t="s">
        <v>125</v>
      </c>
      <c r="G33" s="73">
        <v>0</v>
      </c>
      <c r="H33" s="73">
        <v>0</v>
      </c>
      <c r="I33" s="73"/>
      <c r="J33" s="73"/>
      <c r="K33" s="74">
        <f t="shared" si="1"/>
        <v>0</v>
      </c>
      <c r="L33" s="73"/>
      <c r="M33" s="75" t="e">
        <f t="shared" si="2"/>
        <v>#DIV/0!</v>
      </c>
      <c r="N33" s="204"/>
      <c r="O33" s="226"/>
      <c r="P33" s="254"/>
      <c r="Q33" s="255"/>
      <c r="R33" s="228"/>
      <c r="S33" s="228"/>
      <c r="T33" s="205"/>
      <c r="U33" s="228"/>
      <c r="V33" s="256"/>
    </row>
    <row r="34" spans="1:23" ht="90" customHeight="1" x14ac:dyDescent="0.3">
      <c r="A34" s="224"/>
      <c r="B34" s="224"/>
      <c r="C34" s="225"/>
      <c r="D34" s="204"/>
      <c r="E34" s="204"/>
      <c r="F34" s="71" t="s">
        <v>121</v>
      </c>
      <c r="G34" s="73">
        <v>0</v>
      </c>
      <c r="H34" s="73">
        <v>0</v>
      </c>
      <c r="I34" s="73"/>
      <c r="J34" s="73"/>
      <c r="K34" s="74">
        <f t="shared" si="1"/>
        <v>0</v>
      </c>
      <c r="L34" s="73"/>
      <c r="M34" s="75" t="e">
        <f t="shared" si="2"/>
        <v>#DIV/0!</v>
      </c>
      <c r="N34" s="204"/>
      <c r="O34" s="226"/>
      <c r="P34" s="254"/>
      <c r="Q34" s="255"/>
      <c r="R34" s="228"/>
      <c r="S34" s="228"/>
      <c r="T34" s="205"/>
      <c r="U34" s="228"/>
      <c r="V34" s="256"/>
      <c r="W34" s="84"/>
    </row>
    <row r="35" spans="1:23" ht="15.6" x14ac:dyDescent="0.3">
      <c r="A35" s="215" t="s">
        <v>154</v>
      </c>
      <c r="B35" s="198"/>
      <c r="C35" s="198"/>
      <c r="D35" s="198"/>
      <c r="E35" s="198"/>
      <c r="F35" s="198"/>
      <c r="G35" s="216"/>
      <c r="H35" s="216"/>
      <c r="I35" s="216"/>
      <c r="J35" s="216"/>
      <c r="K35" s="216"/>
      <c r="L35" s="216"/>
      <c r="M35" s="216"/>
      <c r="N35" s="68"/>
      <c r="O35" s="99"/>
      <c r="P35" s="99"/>
      <c r="Q35" s="99"/>
      <c r="R35" s="100"/>
      <c r="S35" s="100"/>
      <c r="T35" s="100"/>
      <c r="U35" s="100"/>
      <c r="V35" s="68"/>
    </row>
    <row r="36" spans="1:23" ht="21" customHeight="1" x14ac:dyDescent="0.3">
      <c r="A36" s="197" t="s">
        <v>155</v>
      </c>
      <c r="B36" s="198"/>
      <c r="C36" s="198"/>
      <c r="D36" s="198"/>
      <c r="E36" s="198"/>
      <c r="F36" s="198"/>
      <c r="G36" s="101">
        <f>G37+G43</f>
        <v>121379.477</v>
      </c>
      <c r="H36" s="101">
        <f>H37+H43</f>
        <v>121135.61900000001</v>
      </c>
      <c r="I36" s="101">
        <f>I37+I43</f>
        <v>0</v>
      </c>
      <c r="J36" s="101">
        <f>J37+J43</f>
        <v>0</v>
      </c>
      <c r="K36" s="101">
        <f t="shared" si="1"/>
        <v>121135.61900000001</v>
      </c>
      <c r="L36" s="101">
        <f>L37+L43</f>
        <v>0</v>
      </c>
      <c r="M36" s="102">
        <f t="shared" si="2"/>
        <v>0.99799094537209121</v>
      </c>
      <c r="N36" s="209" t="s">
        <v>156</v>
      </c>
      <c r="O36" s="219"/>
      <c r="P36" s="219"/>
      <c r="Q36" s="219"/>
      <c r="R36" s="211">
        <f>SUM(R14:R15,R23,R29)</f>
        <v>4</v>
      </c>
      <c r="S36" s="220"/>
      <c r="T36" s="211" t="s">
        <v>100</v>
      </c>
      <c r="U36" s="220"/>
      <c r="V36" s="103" t="s">
        <v>100</v>
      </c>
    </row>
    <row r="37" spans="1:23" ht="36" customHeight="1" x14ac:dyDescent="0.3">
      <c r="A37" s="197" t="s">
        <v>157</v>
      </c>
      <c r="B37" s="198"/>
      <c r="C37" s="198"/>
      <c r="D37" s="198"/>
      <c r="E37" s="198"/>
      <c r="F37" s="198"/>
      <c r="G37" s="104">
        <f>SUM(G39:G42)</f>
        <v>121379.477</v>
      </c>
      <c r="H37" s="104">
        <f>SUM(H39:H42)</f>
        <v>121135.61900000001</v>
      </c>
      <c r="I37" s="104">
        <f>SUM(I39:I42)</f>
        <v>0</v>
      </c>
      <c r="J37" s="104">
        <f>SUM(J39:J42)</f>
        <v>0</v>
      </c>
      <c r="K37" s="104">
        <f t="shared" si="1"/>
        <v>121135.61900000001</v>
      </c>
      <c r="L37" s="104">
        <f>SUM(L39:L42)</f>
        <v>0</v>
      </c>
      <c r="M37" s="100" t="s">
        <v>100</v>
      </c>
      <c r="N37" s="209" t="s">
        <v>158</v>
      </c>
      <c r="O37" s="209"/>
      <c r="P37" s="209"/>
      <c r="Q37" s="209"/>
      <c r="R37" s="210">
        <v>4</v>
      </c>
      <c r="S37" s="210"/>
      <c r="T37" s="211" t="s">
        <v>100</v>
      </c>
      <c r="U37" s="211"/>
      <c r="V37" s="103" t="s">
        <v>100</v>
      </c>
    </row>
    <row r="38" spans="1:23" ht="25.5" customHeight="1" x14ac:dyDescent="0.3">
      <c r="A38" s="197" t="s">
        <v>159</v>
      </c>
      <c r="B38" s="198"/>
      <c r="C38" s="198"/>
      <c r="D38" s="198"/>
      <c r="E38" s="198"/>
      <c r="F38" s="198"/>
      <c r="G38" s="104"/>
      <c r="H38" s="104"/>
      <c r="I38" s="104"/>
      <c r="J38" s="104"/>
      <c r="K38" s="104"/>
      <c r="L38" s="105"/>
      <c r="M38" s="100" t="s">
        <v>100</v>
      </c>
      <c r="N38" s="212" t="s">
        <v>160</v>
      </c>
      <c r="O38" s="212"/>
      <c r="P38" s="212"/>
      <c r="Q38" s="212"/>
      <c r="R38" s="213">
        <f>R36/R37</f>
        <v>1</v>
      </c>
      <c r="S38" s="213"/>
      <c r="T38" s="211" t="s">
        <v>100</v>
      </c>
      <c r="U38" s="211"/>
      <c r="V38" s="214" t="s">
        <v>100</v>
      </c>
    </row>
    <row r="39" spans="1:23" ht="36" customHeight="1" x14ac:dyDescent="0.3">
      <c r="A39" s="197" t="s">
        <v>161</v>
      </c>
      <c r="B39" s="198"/>
      <c r="C39" s="198"/>
      <c r="D39" s="198"/>
      <c r="E39" s="198"/>
      <c r="F39" s="198"/>
      <c r="G39" s="104">
        <f t="shared" ref="G39:L39" si="4">SUM(G17:G18,G20,G22,G25:G27,G31:G32)</f>
        <v>110802.803</v>
      </c>
      <c r="H39" s="104">
        <f t="shared" si="4"/>
        <v>110766.21900000001</v>
      </c>
      <c r="I39" s="104">
        <f t="shared" si="4"/>
        <v>0</v>
      </c>
      <c r="J39" s="104">
        <f t="shared" si="4"/>
        <v>0</v>
      </c>
      <c r="K39" s="104">
        <f t="shared" si="4"/>
        <v>110766.21900000001</v>
      </c>
      <c r="L39" s="104">
        <f t="shared" si="4"/>
        <v>0</v>
      </c>
      <c r="M39" s="100" t="s">
        <v>100</v>
      </c>
      <c r="N39" s="212"/>
      <c r="O39" s="212"/>
      <c r="P39" s="212"/>
      <c r="Q39" s="212"/>
      <c r="R39" s="213"/>
      <c r="S39" s="213"/>
      <c r="T39" s="211"/>
      <c r="U39" s="211"/>
      <c r="V39" s="214"/>
    </row>
    <row r="40" spans="1:23" ht="25.5" customHeight="1" x14ac:dyDescent="0.3">
      <c r="A40" s="197" t="s">
        <v>162</v>
      </c>
      <c r="B40" s="198"/>
      <c r="C40" s="198"/>
      <c r="D40" s="198"/>
      <c r="E40" s="198"/>
      <c r="F40" s="198"/>
      <c r="G40" s="104">
        <f>SUM(G19,G34)</f>
        <v>6000</v>
      </c>
      <c r="H40" s="104">
        <f>SUM(H19,H34)</f>
        <v>6000</v>
      </c>
      <c r="I40" s="104">
        <f>SUM(I19,I34)</f>
        <v>0</v>
      </c>
      <c r="J40" s="104">
        <f>SUM(J19,J34)</f>
        <v>0</v>
      </c>
      <c r="K40" s="104">
        <f t="shared" si="1"/>
        <v>6000</v>
      </c>
      <c r="L40" s="104">
        <f>SUM(L19,L34)</f>
        <v>0</v>
      </c>
      <c r="M40" s="100" t="s">
        <v>100</v>
      </c>
      <c r="N40" s="212"/>
      <c r="O40" s="212"/>
      <c r="P40" s="212"/>
      <c r="Q40" s="212"/>
      <c r="R40" s="213"/>
      <c r="S40" s="213"/>
      <c r="T40" s="211"/>
      <c r="U40" s="211"/>
      <c r="V40" s="214"/>
    </row>
    <row r="41" spans="1:23" ht="30.75" customHeight="1" x14ac:dyDescent="0.3">
      <c r="A41" s="197" t="s">
        <v>163</v>
      </c>
      <c r="B41" s="198"/>
      <c r="C41" s="198"/>
      <c r="D41" s="198"/>
      <c r="E41" s="198"/>
      <c r="F41" s="198"/>
      <c r="G41" s="104">
        <f t="shared" ref="G41:L41" si="5">SUM(G21,G28,G33)</f>
        <v>4576.674</v>
      </c>
      <c r="H41" s="104">
        <f t="shared" si="5"/>
        <v>4369.3999999999996</v>
      </c>
      <c r="I41" s="104">
        <f t="shared" si="5"/>
        <v>0</v>
      </c>
      <c r="J41" s="104">
        <f t="shared" si="5"/>
        <v>0</v>
      </c>
      <c r="K41" s="104">
        <f t="shared" si="5"/>
        <v>4369.3999999999996</v>
      </c>
      <c r="L41" s="104">
        <f t="shared" si="5"/>
        <v>0</v>
      </c>
      <c r="M41" s="100" t="s">
        <v>100</v>
      </c>
      <c r="N41" s="204" t="s">
        <v>164</v>
      </c>
      <c r="O41" s="204"/>
      <c r="P41" s="204"/>
      <c r="Q41" s="204"/>
      <c r="R41" s="205" t="s">
        <v>100</v>
      </c>
      <c r="S41" s="205"/>
      <c r="T41" s="205">
        <f>SUM(T17:T19,T20:T22,T25:T27,T31:T34)</f>
        <v>8.5759632323232324</v>
      </c>
      <c r="U41" s="205"/>
      <c r="V41" s="106" t="s">
        <v>100</v>
      </c>
    </row>
    <row r="42" spans="1:23" ht="40.5" customHeight="1" x14ac:dyDescent="0.3">
      <c r="A42" s="197" t="s">
        <v>165</v>
      </c>
      <c r="B42" s="198"/>
      <c r="C42" s="198"/>
      <c r="D42" s="198"/>
      <c r="E42" s="198"/>
      <c r="F42" s="198"/>
      <c r="G42" s="107">
        <v>0</v>
      </c>
      <c r="H42" s="107">
        <v>0</v>
      </c>
      <c r="I42" s="107">
        <v>0</v>
      </c>
      <c r="J42" s="107">
        <v>0</v>
      </c>
      <c r="K42" s="107">
        <f t="shared" si="1"/>
        <v>0</v>
      </c>
      <c r="L42" s="107">
        <v>0</v>
      </c>
      <c r="M42" s="100" t="s">
        <v>100</v>
      </c>
      <c r="N42" s="204" t="s">
        <v>166</v>
      </c>
      <c r="O42" s="204"/>
      <c r="P42" s="204"/>
      <c r="Q42" s="204"/>
      <c r="R42" s="205" t="s">
        <v>100</v>
      </c>
      <c r="S42" s="205"/>
      <c r="T42" s="206">
        <v>9</v>
      </c>
      <c r="U42" s="206"/>
      <c r="V42" s="106" t="s">
        <v>100</v>
      </c>
    </row>
    <row r="43" spans="1:23" ht="42.75" customHeight="1" x14ac:dyDescent="0.3">
      <c r="A43" s="197" t="s">
        <v>167</v>
      </c>
      <c r="B43" s="198"/>
      <c r="C43" s="198"/>
      <c r="D43" s="198"/>
      <c r="E43" s="198"/>
      <c r="F43" s="198"/>
      <c r="G43" s="107">
        <v>0</v>
      </c>
      <c r="H43" s="107">
        <v>0</v>
      </c>
      <c r="I43" s="107">
        <v>0</v>
      </c>
      <c r="J43" s="107">
        <v>0</v>
      </c>
      <c r="K43" s="104">
        <f t="shared" si="1"/>
        <v>0</v>
      </c>
      <c r="L43" s="104">
        <v>0</v>
      </c>
      <c r="M43" s="100" t="s">
        <v>100</v>
      </c>
      <c r="N43" s="207" t="s">
        <v>168</v>
      </c>
      <c r="O43" s="207"/>
      <c r="P43" s="207"/>
      <c r="Q43" s="207"/>
      <c r="R43" s="208" t="s">
        <v>100</v>
      </c>
      <c r="S43" s="208"/>
      <c r="T43" s="208">
        <f>T41/T42</f>
        <v>0.95288480359147032</v>
      </c>
      <c r="U43" s="208"/>
      <c r="V43" s="106" t="s">
        <v>100</v>
      </c>
    </row>
    <row r="44" spans="1:23" ht="38.25" customHeight="1" x14ac:dyDescent="0.3">
      <c r="A44" s="197"/>
      <c r="B44" s="198"/>
      <c r="C44" s="198"/>
      <c r="D44" s="198"/>
      <c r="E44" s="198"/>
      <c r="F44" s="198"/>
      <c r="G44" s="107"/>
      <c r="H44" s="107"/>
      <c r="I44" s="107"/>
      <c r="J44" s="107"/>
      <c r="K44" s="99"/>
      <c r="L44" s="99"/>
      <c r="M44" s="100"/>
      <c r="N44" s="199" t="s">
        <v>169</v>
      </c>
      <c r="O44" s="253"/>
      <c r="P44" s="253"/>
      <c r="Q44" s="253"/>
      <c r="R44" s="201">
        <f>0.5*R38+0.3*T43+0.2*M36</f>
        <v>0.98546363015185934</v>
      </c>
      <c r="S44" s="202"/>
      <c r="T44" s="202"/>
      <c r="U44" s="202"/>
      <c r="V44" s="108" t="s">
        <v>100</v>
      </c>
    </row>
    <row r="45" spans="1:23" ht="21" customHeight="1" x14ac:dyDescent="0.3">
      <c r="A45" s="197"/>
      <c r="B45" s="197"/>
      <c r="C45" s="197"/>
      <c r="D45" s="197"/>
      <c r="E45" s="197"/>
      <c r="F45" s="197"/>
      <c r="G45" s="107"/>
      <c r="H45" s="107"/>
      <c r="I45" s="107"/>
      <c r="J45" s="107"/>
      <c r="K45" s="107"/>
      <c r="L45" s="107"/>
      <c r="M45" s="48"/>
      <c r="N45" s="199" t="s">
        <v>170</v>
      </c>
      <c r="O45" s="199"/>
      <c r="P45" s="199"/>
      <c r="Q45" s="199"/>
      <c r="R45" s="203" t="str">
        <f>IF(R44&gt;=0.95,"Высокая эффективность",IF(AND(R44&lt;0.95,R44&gt;=0.8),"Средняя эффективность",IF(AND(R44&lt;0.8,R44&gt;=0.7),"Эффективность удовлетворительная",IF(R44&lt;0.7,"Эффективность неудовлетворительная",""))))</f>
        <v>Высокая эффективность</v>
      </c>
      <c r="S45" s="203"/>
      <c r="T45" s="203"/>
      <c r="U45" s="203"/>
      <c r="V45" s="108" t="s">
        <v>100</v>
      </c>
    </row>
    <row r="46" spans="1:23" ht="24" customHeight="1" x14ac:dyDescent="0.3">
      <c r="A46" s="61" t="s">
        <v>35</v>
      </c>
      <c r="B46" s="61" t="s">
        <v>171</v>
      </c>
      <c r="C46" s="61"/>
      <c r="D46" s="248" t="s">
        <v>172</v>
      </c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9"/>
    </row>
    <row r="47" spans="1:23" ht="108.75" customHeight="1" x14ac:dyDescent="0.3">
      <c r="A47" s="50" t="s">
        <v>35</v>
      </c>
      <c r="B47" s="50" t="s">
        <v>171</v>
      </c>
      <c r="C47" s="109" t="s">
        <v>173</v>
      </c>
      <c r="D47" s="250" t="s">
        <v>174</v>
      </c>
      <c r="E47" s="250"/>
      <c r="F47" s="250"/>
      <c r="G47" s="250"/>
      <c r="H47" s="250"/>
      <c r="I47" s="250"/>
      <c r="J47" s="250"/>
      <c r="K47" s="250"/>
      <c r="L47" s="250"/>
      <c r="M47" s="250"/>
      <c r="N47" s="52" t="s">
        <v>102</v>
      </c>
      <c r="O47" s="53" t="s">
        <v>99</v>
      </c>
      <c r="P47" s="62">
        <v>120</v>
      </c>
      <c r="Q47" s="110">
        <v>134</v>
      </c>
      <c r="R47" s="55">
        <f t="shared" ref="R47:R63" si="6">IF((Q47/P47)&lt;1,Q47/P47,1)</f>
        <v>1</v>
      </c>
      <c r="S47" s="64" t="s">
        <v>100</v>
      </c>
      <c r="T47" s="64" t="s">
        <v>100</v>
      </c>
      <c r="U47" s="64" t="s">
        <v>100</v>
      </c>
      <c r="V47" s="57" t="s">
        <v>101</v>
      </c>
    </row>
    <row r="48" spans="1:23" ht="39" customHeight="1" x14ac:dyDescent="0.3">
      <c r="A48" s="251" t="s">
        <v>35</v>
      </c>
      <c r="B48" s="251" t="s">
        <v>171</v>
      </c>
      <c r="C48" s="252" t="s">
        <v>173</v>
      </c>
      <c r="D48" s="250" t="s">
        <v>175</v>
      </c>
      <c r="E48" s="250"/>
      <c r="F48" s="250"/>
      <c r="G48" s="250"/>
      <c r="H48" s="250"/>
      <c r="I48" s="250"/>
      <c r="J48" s="250"/>
      <c r="K48" s="250"/>
      <c r="L48" s="250"/>
      <c r="M48" s="250"/>
      <c r="N48" s="52" t="s">
        <v>176</v>
      </c>
      <c r="O48" s="53" t="s">
        <v>120</v>
      </c>
      <c r="P48" s="111">
        <v>55253</v>
      </c>
      <c r="Q48" s="112">
        <v>61066</v>
      </c>
      <c r="R48" s="55">
        <f t="shared" si="6"/>
        <v>1</v>
      </c>
      <c r="S48" s="64" t="s">
        <v>100</v>
      </c>
      <c r="T48" s="64" t="s">
        <v>100</v>
      </c>
      <c r="U48" s="64" t="s">
        <v>100</v>
      </c>
      <c r="V48" s="57" t="s">
        <v>101</v>
      </c>
    </row>
    <row r="49" spans="1:23" ht="78" x14ac:dyDescent="0.3">
      <c r="A49" s="251"/>
      <c r="B49" s="251"/>
      <c r="C49" s="252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52" t="s">
        <v>177</v>
      </c>
      <c r="O49" s="53" t="s">
        <v>120</v>
      </c>
      <c r="P49" s="111">
        <v>135459</v>
      </c>
      <c r="Q49" s="112">
        <v>57863</v>
      </c>
      <c r="R49" s="55">
        <f t="shared" si="6"/>
        <v>0.42716246244251027</v>
      </c>
      <c r="S49" s="64" t="s">
        <v>100</v>
      </c>
      <c r="T49" s="64" t="s">
        <v>100</v>
      </c>
      <c r="U49" s="64" t="s">
        <v>100</v>
      </c>
      <c r="V49" s="57" t="s">
        <v>178</v>
      </c>
      <c r="W49" s="84"/>
    </row>
    <row r="50" spans="1:23" ht="27.75" customHeight="1" x14ac:dyDescent="0.3">
      <c r="A50" s="47" t="s">
        <v>35</v>
      </c>
      <c r="B50" s="47">
        <v>2</v>
      </c>
      <c r="C50" s="94" t="s">
        <v>173</v>
      </c>
      <c r="D50" s="217" t="s">
        <v>179</v>
      </c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</row>
    <row r="51" spans="1:23" ht="187.2" x14ac:dyDescent="0.3">
      <c r="A51" s="69" t="s">
        <v>35</v>
      </c>
      <c r="B51" s="69">
        <v>2</v>
      </c>
      <c r="C51" s="70" t="s">
        <v>50</v>
      </c>
      <c r="D51" s="71" t="s">
        <v>180</v>
      </c>
      <c r="E51" s="71" t="s">
        <v>181</v>
      </c>
      <c r="F51" s="71" t="s">
        <v>115</v>
      </c>
      <c r="G51" s="113">
        <v>51635.8</v>
      </c>
      <c r="H51" s="113">
        <v>51635.8</v>
      </c>
      <c r="I51" s="73"/>
      <c r="J51" s="73"/>
      <c r="K51" s="74">
        <f t="shared" si="1"/>
        <v>51635.8</v>
      </c>
      <c r="L51" s="73"/>
      <c r="M51" s="75">
        <f t="shared" si="2"/>
        <v>1</v>
      </c>
      <c r="N51" s="71" t="s">
        <v>182</v>
      </c>
      <c r="O51" s="76" t="s">
        <v>40</v>
      </c>
      <c r="P51" s="76">
        <v>20</v>
      </c>
      <c r="Q51" s="114">
        <v>18</v>
      </c>
      <c r="R51" s="79" t="s">
        <v>100</v>
      </c>
      <c r="S51" s="79" t="s">
        <v>100</v>
      </c>
      <c r="T51" s="80">
        <f t="shared" ref="T51:T65" si="7">IF((Q51/P51)&lt;1,Q51/P51,1)</f>
        <v>0.9</v>
      </c>
      <c r="U51" s="81" t="s">
        <v>100</v>
      </c>
      <c r="V51" s="57" t="s">
        <v>183</v>
      </c>
      <c r="W51" s="84"/>
    </row>
    <row r="52" spans="1:23" ht="93.6" x14ac:dyDescent="0.3">
      <c r="A52" s="69" t="s">
        <v>35</v>
      </c>
      <c r="B52" s="69" t="s">
        <v>171</v>
      </c>
      <c r="C52" s="70" t="s">
        <v>50</v>
      </c>
      <c r="D52" s="71" t="s">
        <v>184</v>
      </c>
      <c r="E52" s="71" t="s">
        <v>185</v>
      </c>
      <c r="F52" s="71" t="s">
        <v>115</v>
      </c>
      <c r="G52" s="115"/>
      <c r="H52" s="116"/>
      <c r="I52" s="115"/>
      <c r="J52" s="115"/>
      <c r="K52" s="74">
        <f t="shared" si="1"/>
        <v>0</v>
      </c>
      <c r="L52" s="73"/>
      <c r="M52" s="75" t="e">
        <f t="shared" si="2"/>
        <v>#DIV/0!</v>
      </c>
      <c r="N52" s="71" t="s">
        <v>186</v>
      </c>
      <c r="O52" s="76" t="s">
        <v>120</v>
      </c>
      <c r="P52" s="76">
        <v>124</v>
      </c>
      <c r="Q52" s="114">
        <v>161</v>
      </c>
      <c r="R52" s="79" t="s">
        <v>100</v>
      </c>
      <c r="S52" s="79" t="s">
        <v>100</v>
      </c>
      <c r="T52" s="80">
        <f t="shared" si="7"/>
        <v>1</v>
      </c>
      <c r="U52" s="81" t="s">
        <v>100</v>
      </c>
      <c r="V52" s="57" t="s">
        <v>101</v>
      </c>
    </row>
    <row r="53" spans="1:23" ht="78" x14ac:dyDescent="0.3">
      <c r="A53" s="69" t="s">
        <v>35</v>
      </c>
      <c r="B53" s="69">
        <v>2</v>
      </c>
      <c r="C53" s="70" t="s">
        <v>50</v>
      </c>
      <c r="D53" s="71" t="s">
        <v>187</v>
      </c>
      <c r="E53" s="71" t="s">
        <v>188</v>
      </c>
      <c r="F53" s="71" t="s">
        <v>115</v>
      </c>
      <c r="G53" s="115"/>
      <c r="H53" s="116"/>
      <c r="I53" s="115"/>
      <c r="J53" s="115"/>
      <c r="K53" s="74">
        <f t="shared" si="1"/>
        <v>0</v>
      </c>
      <c r="L53" s="73"/>
      <c r="M53" s="75" t="e">
        <f t="shared" si="2"/>
        <v>#DIV/0!</v>
      </c>
      <c r="N53" s="71" t="s">
        <v>189</v>
      </c>
      <c r="O53" s="76" t="s">
        <v>120</v>
      </c>
      <c r="P53" s="76">
        <v>207</v>
      </c>
      <c r="Q53" s="93">
        <v>119</v>
      </c>
      <c r="R53" s="79" t="s">
        <v>100</v>
      </c>
      <c r="S53" s="79" t="s">
        <v>100</v>
      </c>
      <c r="T53" s="80">
        <f t="shared" si="7"/>
        <v>0.5748792270531401</v>
      </c>
      <c r="U53" s="81" t="s">
        <v>100</v>
      </c>
      <c r="V53" s="57" t="s">
        <v>190</v>
      </c>
      <c r="W53" s="84"/>
    </row>
    <row r="54" spans="1:23" ht="83.25" customHeight="1" x14ac:dyDescent="0.3">
      <c r="A54" s="51" t="s">
        <v>35</v>
      </c>
      <c r="B54" s="53">
        <v>2</v>
      </c>
      <c r="C54" s="92" t="s">
        <v>191</v>
      </c>
      <c r="D54" s="238" t="s">
        <v>192</v>
      </c>
      <c r="E54" s="239"/>
      <c r="F54" s="239"/>
      <c r="G54" s="239"/>
      <c r="H54" s="239"/>
      <c r="I54" s="239"/>
      <c r="J54" s="239"/>
      <c r="K54" s="239"/>
      <c r="L54" s="239"/>
      <c r="M54" s="240"/>
      <c r="N54" s="52" t="s">
        <v>193</v>
      </c>
      <c r="O54" s="53" t="s">
        <v>194</v>
      </c>
      <c r="P54" s="111">
        <v>647586</v>
      </c>
      <c r="Q54" s="96">
        <v>819276</v>
      </c>
      <c r="R54" s="55">
        <f t="shared" si="6"/>
        <v>1</v>
      </c>
      <c r="S54" s="60" t="s">
        <v>100</v>
      </c>
      <c r="T54" s="60" t="s">
        <v>100</v>
      </c>
      <c r="U54" s="60" t="s">
        <v>100</v>
      </c>
      <c r="V54" s="57" t="s">
        <v>101</v>
      </c>
    </row>
    <row r="55" spans="1:23" ht="96.75" customHeight="1" x14ac:dyDescent="0.3">
      <c r="A55" s="51" t="s">
        <v>35</v>
      </c>
      <c r="B55" s="53">
        <v>2</v>
      </c>
      <c r="C55" s="92" t="s">
        <v>173</v>
      </c>
      <c r="D55" s="241"/>
      <c r="E55" s="242"/>
      <c r="F55" s="242"/>
      <c r="G55" s="242"/>
      <c r="H55" s="242"/>
      <c r="I55" s="242"/>
      <c r="J55" s="242"/>
      <c r="K55" s="242"/>
      <c r="L55" s="242"/>
      <c r="M55" s="243"/>
      <c r="N55" s="52" t="s">
        <v>195</v>
      </c>
      <c r="O55" s="53" t="s">
        <v>194</v>
      </c>
      <c r="P55" s="53">
        <v>2.78</v>
      </c>
      <c r="Q55" s="117">
        <v>2.97</v>
      </c>
      <c r="R55" s="55">
        <f t="shared" si="6"/>
        <v>1</v>
      </c>
      <c r="S55" s="60" t="s">
        <v>100</v>
      </c>
      <c r="T55" s="60" t="s">
        <v>100</v>
      </c>
      <c r="U55" s="60" t="s">
        <v>100</v>
      </c>
      <c r="V55" s="57" t="s">
        <v>101</v>
      </c>
    </row>
    <row r="56" spans="1:23" ht="15.6" x14ac:dyDescent="0.3">
      <c r="A56" s="47" t="s">
        <v>35</v>
      </c>
      <c r="B56" s="47" t="s">
        <v>171</v>
      </c>
      <c r="C56" s="94" t="s">
        <v>173</v>
      </c>
      <c r="D56" s="244" t="s">
        <v>196</v>
      </c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</row>
    <row r="57" spans="1:23" ht="90" customHeight="1" x14ac:dyDescent="0.3">
      <c r="A57" s="69" t="s">
        <v>35</v>
      </c>
      <c r="B57" s="76">
        <v>2</v>
      </c>
      <c r="C57" s="118" t="s">
        <v>197</v>
      </c>
      <c r="D57" s="71" t="s">
        <v>198</v>
      </c>
      <c r="E57" s="71" t="s">
        <v>199</v>
      </c>
      <c r="F57" s="71" t="s">
        <v>115</v>
      </c>
      <c r="G57" s="113">
        <v>42184.6</v>
      </c>
      <c r="H57" s="113">
        <v>42184.6</v>
      </c>
      <c r="I57" s="73"/>
      <c r="J57" s="73">
        <v>77519.759999999995</v>
      </c>
      <c r="K57" s="74">
        <f t="shared" si="1"/>
        <v>119704.35999999999</v>
      </c>
      <c r="L57" s="73"/>
      <c r="M57" s="75">
        <f t="shared" si="2"/>
        <v>1</v>
      </c>
      <c r="N57" s="71" t="s">
        <v>49</v>
      </c>
      <c r="O57" s="76" t="s">
        <v>120</v>
      </c>
      <c r="P57" s="76">
        <v>88</v>
      </c>
      <c r="Q57" s="59">
        <v>88</v>
      </c>
      <c r="R57" s="81" t="s">
        <v>100</v>
      </c>
      <c r="S57" s="81" t="s">
        <v>100</v>
      </c>
      <c r="T57" s="80">
        <f t="shared" si="7"/>
        <v>1</v>
      </c>
      <c r="U57" s="81" t="s">
        <v>100</v>
      </c>
      <c r="V57" s="57" t="s">
        <v>101</v>
      </c>
    </row>
    <row r="58" spans="1:23" ht="81.75" customHeight="1" x14ac:dyDescent="0.3">
      <c r="A58" s="69" t="s">
        <v>35</v>
      </c>
      <c r="B58" s="76">
        <v>2</v>
      </c>
      <c r="C58" s="118" t="s">
        <v>197</v>
      </c>
      <c r="D58" s="71" t="s">
        <v>200</v>
      </c>
      <c r="E58" s="71" t="s">
        <v>199</v>
      </c>
      <c r="F58" s="71" t="s">
        <v>115</v>
      </c>
      <c r="G58" s="115"/>
      <c r="H58" s="116"/>
      <c r="I58" s="115"/>
      <c r="J58" s="115"/>
      <c r="K58" s="74">
        <f t="shared" si="1"/>
        <v>0</v>
      </c>
      <c r="L58" s="115"/>
      <c r="M58" s="75" t="e">
        <f t="shared" si="2"/>
        <v>#DIV/0!</v>
      </c>
      <c r="N58" s="71" t="s">
        <v>201</v>
      </c>
      <c r="O58" s="76" t="s">
        <v>120</v>
      </c>
      <c r="P58" s="76">
        <v>1810</v>
      </c>
      <c r="Q58" s="59">
        <v>2400</v>
      </c>
      <c r="R58" s="81" t="s">
        <v>100</v>
      </c>
      <c r="S58" s="81" t="s">
        <v>100</v>
      </c>
      <c r="T58" s="80">
        <f t="shared" si="7"/>
        <v>1</v>
      </c>
      <c r="U58" s="81" t="s">
        <v>100</v>
      </c>
      <c r="V58" s="57" t="s">
        <v>101</v>
      </c>
    </row>
    <row r="59" spans="1:23" ht="121.5" customHeight="1" x14ac:dyDescent="0.3">
      <c r="A59" s="69" t="s">
        <v>35</v>
      </c>
      <c r="B59" s="76">
        <v>2</v>
      </c>
      <c r="C59" s="118" t="s">
        <v>197</v>
      </c>
      <c r="D59" s="71" t="s">
        <v>202</v>
      </c>
      <c r="E59" s="71" t="s">
        <v>199</v>
      </c>
      <c r="F59" s="71" t="s">
        <v>115</v>
      </c>
      <c r="G59" s="119"/>
      <c r="H59" s="116"/>
      <c r="I59" s="115"/>
      <c r="J59" s="115"/>
      <c r="K59" s="74">
        <f t="shared" si="1"/>
        <v>0</v>
      </c>
      <c r="L59" s="115"/>
      <c r="M59" s="75" t="e">
        <f t="shared" si="2"/>
        <v>#DIV/0!</v>
      </c>
      <c r="N59" s="71" t="s">
        <v>203</v>
      </c>
      <c r="O59" s="76" t="s">
        <v>120</v>
      </c>
      <c r="P59" s="76">
        <v>10</v>
      </c>
      <c r="Q59" s="59">
        <v>8</v>
      </c>
      <c r="R59" s="81" t="s">
        <v>100</v>
      </c>
      <c r="S59" s="81" t="s">
        <v>100</v>
      </c>
      <c r="T59" s="80">
        <f t="shared" si="7"/>
        <v>0.8</v>
      </c>
      <c r="U59" s="81" t="s">
        <v>100</v>
      </c>
      <c r="V59" s="57" t="s">
        <v>204</v>
      </c>
      <c r="W59" s="84"/>
    </row>
    <row r="60" spans="1:23" ht="25.5" customHeight="1" x14ac:dyDescent="0.3">
      <c r="A60" s="47" t="s">
        <v>35</v>
      </c>
      <c r="B60" s="46">
        <v>2</v>
      </c>
      <c r="C60" s="94"/>
      <c r="D60" s="197" t="s">
        <v>205</v>
      </c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</row>
    <row r="61" spans="1:23" ht="103.95" customHeight="1" x14ac:dyDescent="0.3">
      <c r="A61" s="69" t="s">
        <v>35</v>
      </c>
      <c r="B61" s="69">
        <v>2</v>
      </c>
      <c r="C61" s="70" t="s">
        <v>206</v>
      </c>
      <c r="D61" s="71" t="s">
        <v>207</v>
      </c>
      <c r="E61" s="71" t="s">
        <v>208</v>
      </c>
      <c r="F61" s="71" t="s">
        <v>115</v>
      </c>
      <c r="G61" s="115">
        <v>0</v>
      </c>
      <c r="H61" s="115">
        <v>0</v>
      </c>
      <c r="I61" s="115"/>
      <c r="J61" s="115"/>
      <c r="K61" s="74">
        <f t="shared" si="1"/>
        <v>0</v>
      </c>
      <c r="L61" s="120"/>
      <c r="M61" s="75" t="e">
        <f t="shared" si="2"/>
        <v>#DIV/0!</v>
      </c>
      <c r="N61" s="71" t="s">
        <v>209</v>
      </c>
      <c r="O61" s="76" t="s">
        <v>120</v>
      </c>
      <c r="P61" s="76">
        <v>162</v>
      </c>
      <c r="Q61" s="93">
        <v>190</v>
      </c>
      <c r="R61" s="81" t="s">
        <v>100</v>
      </c>
      <c r="S61" s="81" t="s">
        <v>100</v>
      </c>
      <c r="T61" s="80">
        <f t="shared" si="7"/>
        <v>1</v>
      </c>
      <c r="U61" s="81" t="s">
        <v>100</v>
      </c>
      <c r="V61" s="57" t="s">
        <v>101</v>
      </c>
    </row>
    <row r="62" spans="1:23" ht="126.75" customHeight="1" x14ac:dyDescent="0.3">
      <c r="A62" s="69" t="s">
        <v>35</v>
      </c>
      <c r="B62" s="69">
        <v>2</v>
      </c>
      <c r="C62" s="70" t="s">
        <v>206</v>
      </c>
      <c r="D62" s="71" t="s">
        <v>210</v>
      </c>
      <c r="E62" s="71" t="s">
        <v>208</v>
      </c>
      <c r="F62" s="71" t="s">
        <v>115</v>
      </c>
      <c r="G62" s="115">
        <v>0</v>
      </c>
      <c r="H62" s="115">
        <v>0</v>
      </c>
      <c r="I62" s="115"/>
      <c r="J62" s="115"/>
      <c r="K62" s="74">
        <f t="shared" si="1"/>
        <v>0</v>
      </c>
      <c r="L62" s="120"/>
      <c r="M62" s="75" t="e">
        <f t="shared" si="2"/>
        <v>#DIV/0!</v>
      </c>
      <c r="N62" s="71" t="s">
        <v>211</v>
      </c>
      <c r="O62" s="76" t="s">
        <v>129</v>
      </c>
      <c r="P62" s="121">
        <v>39500</v>
      </c>
      <c r="Q62" s="119">
        <v>75740.39</v>
      </c>
      <c r="R62" s="81" t="s">
        <v>100</v>
      </c>
      <c r="S62" s="81" t="s">
        <v>100</v>
      </c>
      <c r="T62" s="80">
        <f t="shared" si="7"/>
        <v>1</v>
      </c>
      <c r="U62" s="81" t="s">
        <v>100</v>
      </c>
      <c r="V62" s="57" t="s">
        <v>101</v>
      </c>
    </row>
    <row r="63" spans="1:23" ht="184.5" customHeight="1" x14ac:dyDescent="0.3">
      <c r="A63" s="51" t="s">
        <v>35</v>
      </c>
      <c r="B63" s="51">
        <v>2</v>
      </c>
      <c r="C63" s="92"/>
      <c r="D63" s="209" t="s">
        <v>212</v>
      </c>
      <c r="E63" s="209"/>
      <c r="F63" s="209"/>
      <c r="G63" s="209"/>
      <c r="H63" s="209"/>
      <c r="I63" s="209"/>
      <c r="J63" s="209"/>
      <c r="K63" s="209"/>
      <c r="L63" s="209"/>
      <c r="M63" s="209"/>
      <c r="N63" s="52" t="s">
        <v>213</v>
      </c>
      <c r="O63" s="53" t="s">
        <v>99</v>
      </c>
      <c r="P63" s="53">
        <v>75</v>
      </c>
      <c r="Q63" s="93">
        <v>75</v>
      </c>
      <c r="R63" s="55">
        <f t="shared" si="6"/>
        <v>1</v>
      </c>
      <c r="S63" s="56" t="s">
        <v>100</v>
      </c>
      <c r="T63" s="56" t="s">
        <v>100</v>
      </c>
      <c r="U63" s="56" t="s">
        <v>100</v>
      </c>
      <c r="V63" s="57" t="s">
        <v>101</v>
      </c>
    </row>
    <row r="64" spans="1:23" ht="15.6" x14ac:dyDescent="0.3">
      <c r="A64" s="47" t="s">
        <v>35</v>
      </c>
      <c r="B64" s="47">
        <v>2</v>
      </c>
      <c r="C64" s="94"/>
      <c r="D64" s="197" t="s">
        <v>214</v>
      </c>
      <c r="E64" s="197"/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</row>
    <row r="65" spans="1:22" ht="84" customHeight="1" x14ac:dyDescent="0.3">
      <c r="A65" s="226">
        <v>7</v>
      </c>
      <c r="B65" s="226">
        <v>2</v>
      </c>
      <c r="C65" s="245" t="s">
        <v>215</v>
      </c>
      <c r="D65" s="204" t="s">
        <v>216</v>
      </c>
      <c r="E65" s="204" t="s">
        <v>217</v>
      </c>
      <c r="F65" s="71" t="s">
        <v>115</v>
      </c>
      <c r="G65" s="120">
        <v>320.3</v>
      </c>
      <c r="H65" s="120">
        <v>268.13</v>
      </c>
      <c r="I65" s="120"/>
      <c r="J65" s="120"/>
      <c r="K65" s="74">
        <f t="shared" si="1"/>
        <v>268.13</v>
      </c>
      <c r="L65" s="117"/>
      <c r="M65" s="75">
        <f t="shared" si="2"/>
        <v>0.83712144864189819</v>
      </c>
      <c r="N65" s="204" t="s">
        <v>218</v>
      </c>
      <c r="O65" s="226" t="s">
        <v>99</v>
      </c>
      <c r="P65" s="226">
        <v>20</v>
      </c>
      <c r="Q65" s="247">
        <v>20</v>
      </c>
      <c r="R65" s="228" t="s">
        <v>100</v>
      </c>
      <c r="S65" s="228" t="s">
        <v>100</v>
      </c>
      <c r="T65" s="205">
        <f t="shared" si="7"/>
        <v>1</v>
      </c>
      <c r="U65" s="228" t="s">
        <v>100</v>
      </c>
      <c r="V65" s="229" t="s">
        <v>101</v>
      </c>
    </row>
    <row r="66" spans="1:22" ht="100.5" customHeight="1" x14ac:dyDescent="0.3">
      <c r="A66" s="226"/>
      <c r="B66" s="226"/>
      <c r="C66" s="246"/>
      <c r="D66" s="204"/>
      <c r="E66" s="204"/>
      <c r="F66" s="71" t="s">
        <v>125</v>
      </c>
      <c r="G66" s="120">
        <v>1809.92</v>
      </c>
      <c r="H66" s="120">
        <v>1519.373</v>
      </c>
      <c r="I66" s="73"/>
      <c r="J66" s="73"/>
      <c r="K66" s="74">
        <f t="shared" si="1"/>
        <v>1519.373</v>
      </c>
      <c r="L66" s="117"/>
      <c r="M66" s="75">
        <f t="shared" si="2"/>
        <v>0.83946970031824608</v>
      </c>
      <c r="N66" s="204"/>
      <c r="O66" s="226"/>
      <c r="P66" s="226"/>
      <c r="Q66" s="247"/>
      <c r="R66" s="228"/>
      <c r="S66" s="228"/>
      <c r="T66" s="205"/>
      <c r="U66" s="228"/>
      <c r="V66" s="230"/>
    </row>
    <row r="67" spans="1:22" ht="26.25" customHeight="1" x14ac:dyDescent="0.3">
      <c r="A67" s="215" t="s">
        <v>219</v>
      </c>
      <c r="B67" s="198"/>
      <c r="C67" s="198"/>
      <c r="D67" s="198"/>
      <c r="E67" s="198"/>
      <c r="F67" s="198"/>
      <c r="G67" s="216"/>
      <c r="H67" s="216"/>
      <c r="I67" s="216"/>
      <c r="J67" s="216"/>
      <c r="K67" s="216"/>
      <c r="L67" s="216"/>
      <c r="M67" s="216"/>
      <c r="N67" s="68"/>
      <c r="O67" s="99"/>
      <c r="P67" s="99"/>
      <c r="Q67" s="99"/>
      <c r="R67" s="100"/>
      <c r="S67" s="100"/>
      <c r="T67" s="100"/>
      <c r="U67" s="100"/>
      <c r="V67" s="68"/>
    </row>
    <row r="68" spans="1:22" ht="30" customHeight="1" x14ac:dyDescent="0.3">
      <c r="A68" s="197" t="s">
        <v>155</v>
      </c>
      <c r="B68" s="198"/>
      <c r="C68" s="198"/>
      <c r="D68" s="198"/>
      <c r="E68" s="198"/>
      <c r="F68" s="198"/>
      <c r="G68" s="101">
        <f t="shared" ref="G68:L68" si="8">G69+G75</f>
        <v>95950.62</v>
      </c>
      <c r="H68" s="101">
        <f t="shared" si="8"/>
        <v>95607.903000000006</v>
      </c>
      <c r="I68" s="101">
        <f t="shared" si="8"/>
        <v>0</v>
      </c>
      <c r="J68" s="101">
        <f t="shared" si="8"/>
        <v>77519.759999999995</v>
      </c>
      <c r="K68" s="101">
        <f t="shared" si="8"/>
        <v>173127.66299999997</v>
      </c>
      <c r="L68" s="101">
        <f t="shared" si="8"/>
        <v>0</v>
      </c>
      <c r="M68" s="102">
        <f t="shared" si="2"/>
        <v>1</v>
      </c>
      <c r="N68" s="209" t="s">
        <v>220</v>
      </c>
      <c r="O68" s="219"/>
      <c r="P68" s="219"/>
      <c r="Q68" s="219"/>
      <c r="R68" s="211">
        <f>SUM(R47:R49,R54:R55,R63)</f>
        <v>5.4271624624425101</v>
      </c>
      <c r="S68" s="220"/>
      <c r="T68" s="211" t="s">
        <v>100</v>
      </c>
      <c r="U68" s="220"/>
      <c r="V68" s="103" t="s">
        <v>100</v>
      </c>
    </row>
    <row r="69" spans="1:22" ht="38.25" customHeight="1" x14ac:dyDescent="0.3">
      <c r="A69" s="197" t="s">
        <v>157</v>
      </c>
      <c r="B69" s="198"/>
      <c r="C69" s="198"/>
      <c r="D69" s="198"/>
      <c r="E69" s="198"/>
      <c r="F69" s="198"/>
      <c r="G69" s="104">
        <f t="shared" ref="G69:L69" si="9">SUM(G71:G74)</f>
        <v>95950.62</v>
      </c>
      <c r="H69" s="104">
        <f t="shared" si="9"/>
        <v>95607.903000000006</v>
      </c>
      <c r="I69" s="104">
        <f t="shared" si="9"/>
        <v>0</v>
      </c>
      <c r="J69" s="104">
        <f t="shared" si="9"/>
        <v>77519.759999999995</v>
      </c>
      <c r="K69" s="104">
        <f t="shared" si="9"/>
        <v>173127.66299999997</v>
      </c>
      <c r="L69" s="104">
        <f t="shared" si="9"/>
        <v>0</v>
      </c>
      <c r="M69" s="100" t="s">
        <v>100</v>
      </c>
      <c r="N69" s="209" t="s">
        <v>221</v>
      </c>
      <c r="O69" s="209"/>
      <c r="P69" s="209"/>
      <c r="Q69" s="209"/>
      <c r="R69" s="210">
        <v>6</v>
      </c>
      <c r="S69" s="210"/>
      <c r="T69" s="211" t="s">
        <v>100</v>
      </c>
      <c r="U69" s="211"/>
      <c r="V69" s="103" t="s">
        <v>100</v>
      </c>
    </row>
    <row r="70" spans="1:22" ht="25.5" customHeight="1" x14ac:dyDescent="0.3">
      <c r="A70" s="197" t="s">
        <v>159</v>
      </c>
      <c r="B70" s="198"/>
      <c r="C70" s="198"/>
      <c r="D70" s="198"/>
      <c r="E70" s="198"/>
      <c r="F70" s="198"/>
      <c r="G70" s="104"/>
      <c r="H70" s="104"/>
      <c r="I70" s="104"/>
      <c r="J70" s="104"/>
      <c r="K70" s="104"/>
      <c r="L70" s="122"/>
      <c r="M70" s="100" t="s">
        <v>100</v>
      </c>
      <c r="N70" s="212" t="s">
        <v>222</v>
      </c>
      <c r="O70" s="212"/>
      <c r="P70" s="212"/>
      <c r="Q70" s="212"/>
      <c r="R70" s="232">
        <f>R68/R69</f>
        <v>0.90452707707375168</v>
      </c>
      <c r="S70" s="232"/>
      <c r="T70" s="237" t="s">
        <v>100</v>
      </c>
      <c r="U70" s="237"/>
      <c r="V70" s="214" t="s">
        <v>100</v>
      </c>
    </row>
    <row r="71" spans="1:22" ht="40.5" customHeight="1" x14ac:dyDescent="0.3">
      <c r="A71" s="197" t="s">
        <v>161</v>
      </c>
      <c r="B71" s="198"/>
      <c r="C71" s="198"/>
      <c r="D71" s="198"/>
      <c r="E71" s="198"/>
      <c r="F71" s="198"/>
      <c r="G71" s="104">
        <f t="shared" ref="G71:L71" si="10">SUM(G51:G53,G57:G59,G61:G62,G65)</f>
        <v>94140.7</v>
      </c>
      <c r="H71" s="104">
        <f t="shared" si="10"/>
        <v>94088.53</v>
      </c>
      <c r="I71" s="104">
        <f t="shared" si="10"/>
        <v>0</v>
      </c>
      <c r="J71" s="104">
        <f t="shared" si="10"/>
        <v>77519.759999999995</v>
      </c>
      <c r="K71" s="104">
        <f t="shared" si="10"/>
        <v>171608.28999999998</v>
      </c>
      <c r="L71" s="104">
        <f t="shared" si="10"/>
        <v>0</v>
      </c>
      <c r="M71" s="100" t="s">
        <v>100</v>
      </c>
      <c r="N71" s="212"/>
      <c r="O71" s="212"/>
      <c r="P71" s="212"/>
      <c r="Q71" s="212"/>
      <c r="R71" s="232"/>
      <c r="S71" s="232"/>
      <c r="T71" s="237"/>
      <c r="U71" s="237"/>
      <c r="V71" s="214"/>
    </row>
    <row r="72" spans="1:22" ht="21.75" customHeight="1" x14ac:dyDescent="0.3">
      <c r="A72" s="197" t="s">
        <v>162</v>
      </c>
      <c r="B72" s="198"/>
      <c r="C72" s="198"/>
      <c r="D72" s="198"/>
      <c r="E72" s="198"/>
      <c r="F72" s="198"/>
      <c r="G72" s="104">
        <v>0</v>
      </c>
      <c r="H72" s="104">
        <v>0</v>
      </c>
      <c r="I72" s="104">
        <v>0</v>
      </c>
      <c r="J72" s="104">
        <v>0</v>
      </c>
      <c r="K72" s="104">
        <v>0</v>
      </c>
      <c r="L72" s="104">
        <v>0</v>
      </c>
      <c r="M72" s="100" t="s">
        <v>100</v>
      </c>
      <c r="N72" s="212"/>
      <c r="O72" s="212"/>
      <c r="P72" s="212"/>
      <c r="Q72" s="212"/>
      <c r="R72" s="232"/>
      <c r="S72" s="232"/>
      <c r="T72" s="237"/>
      <c r="U72" s="237"/>
      <c r="V72" s="214"/>
    </row>
    <row r="73" spans="1:22" ht="22.5" customHeight="1" x14ac:dyDescent="0.3">
      <c r="A73" s="197" t="s">
        <v>163</v>
      </c>
      <c r="B73" s="198"/>
      <c r="C73" s="198"/>
      <c r="D73" s="198"/>
      <c r="E73" s="198"/>
      <c r="F73" s="198"/>
      <c r="G73" s="104">
        <f t="shared" ref="G73:L73" si="11">G66</f>
        <v>1809.92</v>
      </c>
      <c r="H73" s="104">
        <f t="shared" si="11"/>
        <v>1519.373</v>
      </c>
      <c r="I73" s="104">
        <f t="shared" si="11"/>
        <v>0</v>
      </c>
      <c r="J73" s="104">
        <f t="shared" si="11"/>
        <v>0</v>
      </c>
      <c r="K73" s="104">
        <f t="shared" si="11"/>
        <v>1519.373</v>
      </c>
      <c r="L73" s="104">
        <f t="shared" si="11"/>
        <v>0</v>
      </c>
      <c r="M73" s="100" t="s">
        <v>100</v>
      </c>
      <c r="N73" s="204" t="s">
        <v>223</v>
      </c>
      <c r="O73" s="204"/>
      <c r="P73" s="204"/>
      <c r="Q73" s="204"/>
      <c r="R73" s="205" t="s">
        <v>100</v>
      </c>
      <c r="S73" s="205"/>
      <c r="T73" s="205">
        <f>SUM(T51:T53,T57:T59,T61:T62,T65)</f>
        <v>8.2748792270531411</v>
      </c>
      <c r="U73" s="205"/>
      <c r="V73" s="106" t="s">
        <v>100</v>
      </c>
    </row>
    <row r="74" spans="1:22" ht="39.75" customHeight="1" x14ac:dyDescent="0.3">
      <c r="A74" s="197" t="s">
        <v>165</v>
      </c>
      <c r="B74" s="198"/>
      <c r="C74" s="198"/>
      <c r="D74" s="198"/>
      <c r="E74" s="198"/>
      <c r="F74" s="198"/>
      <c r="G74" s="107">
        <v>0</v>
      </c>
      <c r="H74" s="107">
        <v>0</v>
      </c>
      <c r="I74" s="107">
        <v>0</v>
      </c>
      <c r="J74" s="107">
        <v>0</v>
      </c>
      <c r="K74" s="107">
        <v>0</v>
      </c>
      <c r="L74" s="107">
        <v>0</v>
      </c>
      <c r="M74" s="100" t="s">
        <v>100</v>
      </c>
      <c r="N74" s="204" t="s">
        <v>224</v>
      </c>
      <c r="O74" s="204"/>
      <c r="P74" s="204"/>
      <c r="Q74" s="204"/>
      <c r="R74" s="205" t="s">
        <v>100</v>
      </c>
      <c r="S74" s="205"/>
      <c r="T74" s="206">
        <v>9</v>
      </c>
      <c r="U74" s="206"/>
      <c r="V74" s="106" t="s">
        <v>100</v>
      </c>
    </row>
    <row r="75" spans="1:22" ht="37.5" customHeight="1" x14ac:dyDescent="0.3">
      <c r="A75" s="197" t="s">
        <v>167</v>
      </c>
      <c r="B75" s="198"/>
      <c r="C75" s="198"/>
      <c r="D75" s="198"/>
      <c r="E75" s="198"/>
      <c r="F75" s="198"/>
      <c r="G75" s="107">
        <v>0</v>
      </c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0" t="s">
        <v>100</v>
      </c>
      <c r="N75" s="207" t="s">
        <v>225</v>
      </c>
      <c r="O75" s="207"/>
      <c r="P75" s="207"/>
      <c r="Q75" s="207"/>
      <c r="R75" s="231" t="s">
        <v>100</v>
      </c>
      <c r="S75" s="231"/>
      <c r="T75" s="231">
        <f>T73/T74</f>
        <v>0.91943102522812681</v>
      </c>
      <c r="U75" s="231"/>
      <c r="V75" s="106" t="s">
        <v>100</v>
      </c>
    </row>
    <row r="76" spans="1:22" ht="45" customHeight="1" x14ac:dyDescent="0.3">
      <c r="A76" s="197"/>
      <c r="B76" s="198"/>
      <c r="C76" s="198"/>
      <c r="D76" s="198"/>
      <c r="E76" s="198"/>
      <c r="F76" s="198"/>
      <c r="G76" s="107"/>
      <c r="H76" s="107"/>
      <c r="I76" s="107"/>
      <c r="J76" s="107"/>
      <c r="K76" s="99"/>
      <c r="L76" s="99"/>
      <c r="M76" s="100"/>
      <c r="N76" s="199" t="s">
        <v>226</v>
      </c>
      <c r="O76" s="200"/>
      <c r="P76" s="200"/>
      <c r="Q76" s="200"/>
      <c r="R76" s="201">
        <f>0.5*R70+0.3*T75+0.2*M68</f>
        <v>0.92809284610531395</v>
      </c>
      <c r="S76" s="236"/>
      <c r="T76" s="236"/>
      <c r="U76" s="236"/>
      <c r="V76" s="108" t="s">
        <v>100</v>
      </c>
    </row>
    <row r="77" spans="1:22" ht="27.75" customHeight="1" x14ac:dyDescent="0.3">
      <c r="A77" s="197"/>
      <c r="B77" s="197"/>
      <c r="C77" s="197"/>
      <c r="D77" s="197"/>
      <c r="E77" s="197"/>
      <c r="F77" s="197"/>
      <c r="G77" s="107"/>
      <c r="H77" s="107"/>
      <c r="I77" s="107"/>
      <c r="J77" s="107"/>
      <c r="K77" s="107"/>
      <c r="L77" s="107"/>
      <c r="M77" s="48"/>
      <c r="N77" s="199" t="s">
        <v>227</v>
      </c>
      <c r="O77" s="199"/>
      <c r="P77" s="199"/>
      <c r="Q77" s="199"/>
      <c r="R77" s="203" t="str">
        <f>IF(R76&gt;=0.95,"Высокая эффективность",IF(AND(R76&lt;0.95,R76&gt;=0.8),"Средняя эффективность",IF(AND(R76&lt;0.8,R76&gt;=0.7),"Эффективность удовлетворительная",IF(R76&lt;0.7,"Эффективность неудовлетворительная",""))))</f>
        <v>Средняя эффективность</v>
      </c>
      <c r="S77" s="203"/>
      <c r="T77" s="203"/>
      <c r="U77" s="203"/>
      <c r="V77" s="108" t="s">
        <v>100</v>
      </c>
    </row>
    <row r="78" spans="1:22" ht="30.75" customHeight="1" x14ac:dyDescent="0.3">
      <c r="A78" s="123" t="s">
        <v>35</v>
      </c>
      <c r="B78" s="123" t="s">
        <v>228</v>
      </c>
      <c r="C78" s="94"/>
      <c r="D78" s="223" t="s">
        <v>229</v>
      </c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15"/>
    </row>
    <row r="79" spans="1:22" ht="114" customHeight="1" x14ac:dyDescent="0.3">
      <c r="A79" s="51" t="s">
        <v>35</v>
      </c>
      <c r="B79" s="51" t="s">
        <v>228</v>
      </c>
      <c r="C79" s="92"/>
      <c r="D79" s="209" t="s">
        <v>230</v>
      </c>
      <c r="E79" s="209"/>
      <c r="F79" s="209"/>
      <c r="G79" s="209"/>
      <c r="H79" s="209"/>
      <c r="I79" s="209"/>
      <c r="J79" s="209"/>
      <c r="K79" s="209"/>
      <c r="L79" s="209"/>
      <c r="M79" s="209"/>
      <c r="N79" s="52" t="s">
        <v>231</v>
      </c>
      <c r="O79" s="53" t="s">
        <v>99</v>
      </c>
      <c r="P79" s="53">
        <v>108</v>
      </c>
      <c r="Q79" s="93">
        <v>183</v>
      </c>
      <c r="R79" s="55">
        <f t="shared" ref="R79:R81" si="12">IF((Q79/P79)&lt;1,Q79/P79,1)</f>
        <v>1</v>
      </c>
      <c r="S79" s="56" t="s">
        <v>100</v>
      </c>
      <c r="T79" s="56" t="s">
        <v>100</v>
      </c>
      <c r="U79" s="56" t="s">
        <v>100</v>
      </c>
      <c r="V79" s="57" t="s">
        <v>101</v>
      </c>
    </row>
    <row r="80" spans="1:22" ht="99" customHeight="1" x14ac:dyDescent="0.3">
      <c r="A80" s="221" t="s">
        <v>35</v>
      </c>
      <c r="B80" s="221" t="s">
        <v>228</v>
      </c>
      <c r="C80" s="222"/>
      <c r="D80" s="209" t="s">
        <v>232</v>
      </c>
      <c r="E80" s="209"/>
      <c r="F80" s="209"/>
      <c r="G80" s="209"/>
      <c r="H80" s="209"/>
      <c r="I80" s="209"/>
      <c r="J80" s="209"/>
      <c r="K80" s="209"/>
      <c r="L80" s="209"/>
      <c r="M80" s="209"/>
      <c r="N80" s="52" t="s">
        <v>233</v>
      </c>
      <c r="O80" s="53" t="s">
        <v>194</v>
      </c>
      <c r="P80" s="111">
        <v>34240</v>
      </c>
      <c r="Q80" s="96">
        <v>58935</v>
      </c>
      <c r="R80" s="55">
        <f t="shared" si="12"/>
        <v>1</v>
      </c>
      <c r="S80" s="56" t="s">
        <v>100</v>
      </c>
      <c r="T80" s="56" t="s">
        <v>100</v>
      </c>
      <c r="U80" s="56" t="s">
        <v>100</v>
      </c>
      <c r="V80" s="57" t="s">
        <v>101</v>
      </c>
    </row>
    <row r="81" spans="1:23" ht="214.5" customHeight="1" x14ac:dyDescent="0.3">
      <c r="A81" s="221"/>
      <c r="B81" s="221"/>
      <c r="C81" s="222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52" t="s">
        <v>234</v>
      </c>
      <c r="O81" s="53" t="s">
        <v>120</v>
      </c>
      <c r="P81" s="53">
        <v>15</v>
      </c>
      <c r="Q81" s="93">
        <v>15</v>
      </c>
      <c r="R81" s="55">
        <f t="shared" si="12"/>
        <v>1</v>
      </c>
      <c r="S81" s="56" t="s">
        <v>100</v>
      </c>
      <c r="T81" s="56" t="s">
        <v>100</v>
      </c>
      <c r="U81" s="56" t="s">
        <v>100</v>
      </c>
      <c r="V81" s="57" t="s">
        <v>101</v>
      </c>
    </row>
    <row r="82" spans="1:23" ht="29.25" customHeight="1" x14ac:dyDescent="0.3">
      <c r="A82" s="47" t="s">
        <v>35</v>
      </c>
      <c r="B82" s="47" t="s">
        <v>228</v>
      </c>
      <c r="C82" s="94" t="s">
        <v>173</v>
      </c>
      <c r="D82" s="197" t="s">
        <v>235</v>
      </c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</row>
    <row r="83" spans="1:23" ht="120.75" customHeight="1" x14ac:dyDescent="0.3">
      <c r="A83" s="69" t="s">
        <v>35</v>
      </c>
      <c r="B83" s="69">
        <v>3</v>
      </c>
      <c r="C83" s="70" t="s">
        <v>60</v>
      </c>
      <c r="D83" s="71" t="s">
        <v>236</v>
      </c>
      <c r="E83" s="71" t="s">
        <v>237</v>
      </c>
      <c r="F83" s="71" t="s">
        <v>115</v>
      </c>
      <c r="G83" s="115">
        <v>0</v>
      </c>
      <c r="H83" s="115">
        <v>0</v>
      </c>
      <c r="I83" s="115"/>
      <c r="J83" s="115"/>
      <c r="K83" s="74">
        <f t="shared" ref="K83:K88" si="13">H83-I83+J83</f>
        <v>0</v>
      </c>
      <c r="L83" s="120"/>
      <c r="M83" s="75" t="e">
        <f t="shared" ref="M83:M90" si="14">IF((K83/(G83-L83))&lt;1,(K83/(G83-L83)),1)</f>
        <v>#DIV/0!</v>
      </c>
      <c r="N83" s="71" t="s">
        <v>238</v>
      </c>
      <c r="O83" s="76" t="s">
        <v>120</v>
      </c>
      <c r="P83" s="76">
        <v>1000</v>
      </c>
      <c r="Q83" s="93">
        <v>3977</v>
      </c>
      <c r="R83" s="81" t="s">
        <v>100</v>
      </c>
      <c r="S83" s="81" t="s">
        <v>100</v>
      </c>
      <c r="T83" s="80">
        <f t="shared" ref="T83:T88" si="15">IF((Q83/P83)&lt;1,Q83/P83,1)</f>
        <v>1</v>
      </c>
      <c r="U83" s="81" t="s">
        <v>100</v>
      </c>
      <c r="V83" s="57" t="s">
        <v>101</v>
      </c>
    </row>
    <row r="84" spans="1:23" ht="181.5" customHeight="1" x14ac:dyDescent="0.3">
      <c r="A84" s="69" t="s">
        <v>35</v>
      </c>
      <c r="B84" s="69">
        <v>3</v>
      </c>
      <c r="C84" s="70" t="s">
        <v>60</v>
      </c>
      <c r="D84" s="71" t="s">
        <v>239</v>
      </c>
      <c r="E84" s="71" t="s">
        <v>237</v>
      </c>
      <c r="F84" s="71" t="s">
        <v>115</v>
      </c>
      <c r="G84" s="115">
        <v>0</v>
      </c>
      <c r="H84" s="115">
        <v>0</v>
      </c>
      <c r="I84" s="115"/>
      <c r="J84" s="115"/>
      <c r="K84" s="74">
        <f t="shared" si="13"/>
        <v>0</v>
      </c>
      <c r="L84" s="120"/>
      <c r="M84" s="75" t="e">
        <f t="shared" si="14"/>
        <v>#DIV/0!</v>
      </c>
      <c r="N84" s="71" t="s">
        <v>240</v>
      </c>
      <c r="O84" s="76" t="s">
        <v>120</v>
      </c>
      <c r="P84" s="76">
        <v>3</v>
      </c>
      <c r="Q84" s="93">
        <v>3</v>
      </c>
      <c r="R84" s="81" t="s">
        <v>100</v>
      </c>
      <c r="S84" s="81" t="s">
        <v>100</v>
      </c>
      <c r="T84" s="80">
        <f t="shared" si="15"/>
        <v>1</v>
      </c>
      <c r="U84" s="81" t="s">
        <v>100</v>
      </c>
      <c r="V84" s="57" t="s">
        <v>101</v>
      </c>
    </row>
    <row r="85" spans="1:23" ht="87.75" customHeight="1" x14ac:dyDescent="0.3">
      <c r="A85" s="69" t="s">
        <v>35</v>
      </c>
      <c r="B85" s="69">
        <v>3</v>
      </c>
      <c r="C85" s="70" t="s">
        <v>60</v>
      </c>
      <c r="D85" s="71" t="s">
        <v>241</v>
      </c>
      <c r="E85" s="71" t="s">
        <v>237</v>
      </c>
      <c r="F85" s="71" t="s">
        <v>115</v>
      </c>
      <c r="G85" s="115">
        <v>0</v>
      </c>
      <c r="H85" s="115">
        <v>0</v>
      </c>
      <c r="I85" s="115"/>
      <c r="J85" s="115"/>
      <c r="K85" s="74">
        <f t="shared" si="13"/>
        <v>0</v>
      </c>
      <c r="L85" s="120"/>
      <c r="M85" s="75" t="e">
        <f t="shared" si="14"/>
        <v>#DIV/0!</v>
      </c>
      <c r="N85" s="71" t="s">
        <v>242</v>
      </c>
      <c r="O85" s="76" t="s">
        <v>120</v>
      </c>
      <c r="P85" s="76">
        <v>2</v>
      </c>
      <c r="Q85" s="93">
        <v>3</v>
      </c>
      <c r="R85" s="81" t="s">
        <v>100</v>
      </c>
      <c r="S85" s="81" t="s">
        <v>100</v>
      </c>
      <c r="T85" s="80">
        <f t="shared" si="15"/>
        <v>1</v>
      </c>
      <c r="U85" s="81" t="s">
        <v>100</v>
      </c>
      <c r="V85" s="57" t="s">
        <v>101</v>
      </c>
    </row>
    <row r="86" spans="1:23" ht="69" customHeight="1" x14ac:dyDescent="0.3">
      <c r="A86" s="69" t="s">
        <v>35</v>
      </c>
      <c r="B86" s="69">
        <v>3</v>
      </c>
      <c r="C86" s="70" t="s">
        <v>60</v>
      </c>
      <c r="D86" s="71" t="s">
        <v>243</v>
      </c>
      <c r="E86" s="71" t="s">
        <v>237</v>
      </c>
      <c r="F86" s="71" t="s">
        <v>115</v>
      </c>
      <c r="G86" s="115">
        <v>0</v>
      </c>
      <c r="H86" s="115">
        <v>0</v>
      </c>
      <c r="I86" s="115"/>
      <c r="J86" s="115"/>
      <c r="K86" s="74">
        <f t="shared" si="13"/>
        <v>0</v>
      </c>
      <c r="L86" s="120"/>
      <c r="M86" s="75" t="e">
        <f t="shared" si="14"/>
        <v>#DIV/0!</v>
      </c>
      <c r="N86" s="71" t="s">
        <v>244</v>
      </c>
      <c r="O86" s="76" t="s">
        <v>120</v>
      </c>
      <c r="P86" s="76">
        <v>8</v>
      </c>
      <c r="Q86" s="93">
        <v>14</v>
      </c>
      <c r="R86" s="81" t="s">
        <v>100</v>
      </c>
      <c r="S86" s="81" t="s">
        <v>100</v>
      </c>
      <c r="T86" s="80">
        <f t="shared" si="15"/>
        <v>1</v>
      </c>
      <c r="U86" s="81" t="s">
        <v>100</v>
      </c>
      <c r="V86" s="57" t="s">
        <v>101</v>
      </c>
    </row>
    <row r="87" spans="1:23" ht="186.75" customHeight="1" x14ac:dyDescent="0.3">
      <c r="A87" s="69" t="s">
        <v>35</v>
      </c>
      <c r="B87" s="69">
        <v>3</v>
      </c>
      <c r="C87" s="70" t="s">
        <v>60</v>
      </c>
      <c r="D87" s="71" t="s">
        <v>245</v>
      </c>
      <c r="E87" s="71" t="s">
        <v>237</v>
      </c>
      <c r="F87" s="71" t="s">
        <v>115</v>
      </c>
      <c r="G87" s="115">
        <v>46259.95</v>
      </c>
      <c r="H87" s="115">
        <v>46259.949000000001</v>
      </c>
      <c r="I87" s="73"/>
      <c r="J87" s="73"/>
      <c r="K87" s="74">
        <f t="shared" si="13"/>
        <v>46259.949000000001</v>
      </c>
      <c r="L87" s="120"/>
      <c r="M87" s="75">
        <f t="shared" si="14"/>
        <v>0.99999997838302901</v>
      </c>
      <c r="N87" s="71" t="s">
        <v>246</v>
      </c>
      <c r="O87" s="76" t="s">
        <v>247</v>
      </c>
      <c r="P87" s="76">
        <v>1</v>
      </c>
      <c r="Q87" s="59">
        <v>1</v>
      </c>
      <c r="R87" s="81" t="s">
        <v>100</v>
      </c>
      <c r="S87" s="81" t="s">
        <v>100</v>
      </c>
      <c r="T87" s="80">
        <f t="shared" si="15"/>
        <v>1</v>
      </c>
      <c r="U87" s="81" t="s">
        <v>100</v>
      </c>
      <c r="V87" s="57" t="s">
        <v>101</v>
      </c>
    </row>
    <row r="88" spans="1:23" ht="91.5" customHeight="1" x14ac:dyDescent="0.3">
      <c r="A88" s="69" t="s">
        <v>35</v>
      </c>
      <c r="B88" s="69">
        <v>3</v>
      </c>
      <c r="C88" s="70" t="s">
        <v>60</v>
      </c>
      <c r="D88" s="71" t="s">
        <v>210</v>
      </c>
      <c r="E88" s="71" t="s">
        <v>208</v>
      </c>
      <c r="F88" s="71" t="s">
        <v>115</v>
      </c>
      <c r="G88" s="115">
        <v>0</v>
      </c>
      <c r="H88" s="115">
        <v>0</v>
      </c>
      <c r="I88" s="115"/>
      <c r="J88" s="115"/>
      <c r="K88" s="74">
        <f t="shared" si="13"/>
        <v>0</v>
      </c>
      <c r="L88" s="120"/>
      <c r="M88" s="75" t="e">
        <f t="shared" si="14"/>
        <v>#DIV/0!</v>
      </c>
      <c r="N88" s="71" t="s">
        <v>248</v>
      </c>
      <c r="O88" s="76" t="s">
        <v>129</v>
      </c>
      <c r="P88" s="89">
        <v>7000</v>
      </c>
      <c r="Q88" s="117">
        <v>10073.413</v>
      </c>
      <c r="R88" s="81" t="s">
        <v>100</v>
      </c>
      <c r="S88" s="81" t="s">
        <v>100</v>
      </c>
      <c r="T88" s="80">
        <f t="shared" si="15"/>
        <v>1</v>
      </c>
      <c r="U88" s="81" t="s">
        <v>100</v>
      </c>
      <c r="V88" s="57" t="s">
        <v>249</v>
      </c>
      <c r="W88" s="84"/>
    </row>
    <row r="89" spans="1:23" ht="31.5" customHeight="1" x14ac:dyDescent="0.3">
      <c r="A89" s="215" t="s">
        <v>250</v>
      </c>
      <c r="B89" s="198"/>
      <c r="C89" s="198"/>
      <c r="D89" s="198"/>
      <c r="E89" s="198"/>
      <c r="F89" s="198"/>
      <c r="G89" s="216"/>
      <c r="H89" s="216"/>
      <c r="I89" s="216"/>
      <c r="J89" s="216"/>
      <c r="K89" s="216"/>
      <c r="L89" s="216"/>
      <c r="M89" s="216"/>
      <c r="N89" s="68"/>
      <c r="O89" s="99"/>
      <c r="P89" s="99"/>
      <c r="Q89" s="99"/>
      <c r="R89" s="100"/>
      <c r="S89" s="100"/>
      <c r="T89" s="100"/>
      <c r="U89" s="100"/>
      <c r="V89" s="68"/>
    </row>
    <row r="90" spans="1:23" ht="31.5" customHeight="1" x14ac:dyDescent="0.3">
      <c r="A90" s="197" t="s">
        <v>155</v>
      </c>
      <c r="B90" s="198"/>
      <c r="C90" s="198"/>
      <c r="D90" s="198"/>
      <c r="E90" s="198"/>
      <c r="F90" s="198"/>
      <c r="G90" s="101">
        <f t="shared" ref="G90:L90" si="16">G91+G97</f>
        <v>46259.95</v>
      </c>
      <c r="H90" s="101">
        <f t="shared" si="16"/>
        <v>46259.949000000001</v>
      </c>
      <c r="I90" s="101">
        <f t="shared" si="16"/>
        <v>0</v>
      </c>
      <c r="J90" s="101">
        <f t="shared" si="16"/>
        <v>0</v>
      </c>
      <c r="K90" s="101">
        <f t="shared" si="16"/>
        <v>46259.949000000001</v>
      </c>
      <c r="L90" s="101">
        <f t="shared" si="16"/>
        <v>0</v>
      </c>
      <c r="M90" s="102">
        <f t="shared" si="14"/>
        <v>0.99999997838302901</v>
      </c>
      <c r="N90" s="209" t="s">
        <v>251</v>
      </c>
      <c r="O90" s="219"/>
      <c r="P90" s="219"/>
      <c r="Q90" s="219"/>
      <c r="R90" s="211">
        <f>SUM(R79:R81)</f>
        <v>3</v>
      </c>
      <c r="S90" s="220"/>
      <c r="T90" s="211" t="s">
        <v>100</v>
      </c>
      <c r="U90" s="220"/>
      <c r="V90" s="103" t="s">
        <v>100</v>
      </c>
    </row>
    <row r="91" spans="1:23" ht="38.25" customHeight="1" x14ac:dyDescent="0.3">
      <c r="A91" s="197" t="s">
        <v>157</v>
      </c>
      <c r="B91" s="198"/>
      <c r="C91" s="198"/>
      <c r="D91" s="198"/>
      <c r="E91" s="198"/>
      <c r="F91" s="198"/>
      <c r="G91" s="104">
        <f t="shared" ref="G91:L91" si="17">SUM(G93:G96)</f>
        <v>46259.95</v>
      </c>
      <c r="H91" s="104">
        <f t="shared" si="17"/>
        <v>46259.949000000001</v>
      </c>
      <c r="I91" s="104">
        <f t="shared" si="17"/>
        <v>0</v>
      </c>
      <c r="J91" s="104">
        <f t="shared" si="17"/>
        <v>0</v>
      </c>
      <c r="K91" s="104">
        <f t="shared" si="17"/>
        <v>46259.949000000001</v>
      </c>
      <c r="L91" s="104">
        <f t="shared" si="17"/>
        <v>0</v>
      </c>
      <c r="M91" s="100" t="s">
        <v>100</v>
      </c>
      <c r="N91" s="209" t="s">
        <v>252</v>
      </c>
      <c r="O91" s="209"/>
      <c r="P91" s="209"/>
      <c r="Q91" s="209"/>
      <c r="R91" s="210">
        <v>3</v>
      </c>
      <c r="S91" s="210"/>
      <c r="T91" s="211" t="s">
        <v>100</v>
      </c>
      <c r="U91" s="211"/>
      <c r="V91" s="103" t="s">
        <v>100</v>
      </c>
    </row>
    <row r="92" spans="1:23" ht="31.5" customHeight="1" x14ac:dyDescent="0.3">
      <c r="A92" s="197" t="s">
        <v>159</v>
      </c>
      <c r="B92" s="198"/>
      <c r="C92" s="198"/>
      <c r="D92" s="198"/>
      <c r="E92" s="198"/>
      <c r="F92" s="198"/>
      <c r="G92" s="104"/>
      <c r="H92" s="104"/>
      <c r="I92" s="104"/>
      <c r="J92" s="104"/>
      <c r="K92" s="104"/>
      <c r="L92" s="105"/>
      <c r="M92" s="100" t="s">
        <v>100</v>
      </c>
      <c r="N92" s="212" t="s">
        <v>253</v>
      </c>
      <c r="O92" s="212"/>
      <c r="P92" s="212"/>
      <c r="Q92" s="212"/>
      <c r="R92" s="232">
        <f>R90/R91</f>
        <v>1</v>
      </c>
      <c r="S92" s="232"/>
      <c r="T92" s="211" t="s">
        <v>100</v>
      </c>
      <c r="U92" s="211"/>
      <c r="V92" s="233" t="s">
        <v>100</v>
      </c>
    </row>
    <row r="93" spans="1:23" ht="31.5" customHeight="1" x14ac:dyDescent="0.3">
      <c r="A93" s="197" t="s">
        <v>161</v>
      </c>
      <c r="B93" s="198"/>
      <c r="C93" s="198"/>
      <c r="D93" s="198"/>
      <c r="E93" s="198"/>
      <c r="F93" s="198"/>
      <c r="G93" s="104">
        <f t="shared" ref="G93:L93" si="18">SUM(G83:G88)</f>
        <v>46259.95</v>
      </c>
      <c r="H93" s="104">
        <f t="shared" si="18"/>
        <v>46259.949000000001</v>
      </c>
      <c r="I93" s="104">
        <f t="shared" si="18"/>
        <v>0</v>
      </c>
      <c r="J93" s="104">
        <f t="shared" si="18"/>
        <v>0</v>
      </c>
      <c r="K93" s="104">
        <f t="shared" si="18"/>
        <v>46259.949000000001</v>
      </c>
      <c r="L93" s="104">
        <f t="shared" si="18"/>
        <v>0</v>
      </c>
      <c r="M93" s="100" t="s">
        <v>100</v>
      </c>
      <c r="N93" s="212"/>
      <c r="O93" s="212"/>
      <c r="P93" s="212"/>
      <c r="Q93" s="212"/>
      <c r="R93" s="232"/>
      <c r="S93" s="232"/>
      <c r="T93" s="211"/>
      <c r="U93" s="211"/>
      <c r="V93" s="234"/>
    </row>
    <row r="94" spans="1:23" ht="31.5" customHeight="1" x14ac:dyDescent="0.3">
      <c r="A94" s="197" t="s">
        <v>162</v>
      </c>
      <c r="B94" s="198"/>
      <c r="C94" s="198"/>
      <c r="D94" s="198"/>
      <c r="E94" s="198"/>
      <c r="F94" s="198"/>
      <c r="G94" s="107">
        <v>0</v>
      </c>
      <c r="H94" s="107">
        <v>0</v>
      </c>
      <c r="I94" s="107">
        <v>0</v>
      </c>
      <c r="J94" s="107">
        <v>0</v>
      </c>
      <c r="K94" s="107">
        <v>0</v>
      </c>
      <c r="L94" s="107">
        <v>0</v>
      </c>
      <c r="M94" s="100" t="s">
        <v>100</v>
      </c>
      <c r="N94" s="212"/>
      <c r="O94" s="212"/>
      <c r="P94" s="212"/>
      <c r="Q94" s="212"/>
      <c r="R94" s="232"/>
      <c r="S94" s="232"/>
      <c r="T94" s="211"/>
      <c r="U94" s="211"/>
      <c r="V94" s="235"/>
    </row>
    <row r="95" spans="1:23" ht="31.5" customHeight="1" x14ac:dyDescent="0.3">
      <c r="A95" s="197" t="s">
        <v>163</v>
      </c>
      <c r="B95" s="198"/>
      <c r="C95" s="198"/>
      <c r="D95" s="198"/>
      <c r="E95" s="198"/>
      <c r="F95" s="198"/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0" t="s">
        <v>100</v>
      </c>
      <c r="N95" s="204" t="s">
        <v>254</v>
      </c>
      <c r="O95" s="204"/>
      <c r="P95" s="204"/>
      <c r="Q95" s="204"/>
      <c r="R95" s="205" t="s">
        <v>100</v>
      </c>
      <c r="S95" s="205"/>
      <c r="T95" s="205">
        <f>SUM(T83:T88)</f>
        <v>6</v>
      </c>
      <c r="U95" s="205"/>
      <c r="V95" s="106" t="s">
        <v>100</v>
      </c>
    </row>
    <row r="96" spans="1:23" ht="42.75" customHeight="1" x14ac:dyDescent="0.3">
      <c r="A96" s="197" t="s">
        <v>165</v>
      </c>
      <c r="B96" s="198"/>
      <c r="C96" s="198"/>
      <c r="D96" s="198"/>
      <c r="E96" s="198"/>
      <c r="F96" s="198"/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0" t="s">
        <v>100</v>
      </c>
      <c r="N96" s="204" t="s">
        <v>255</v>
      </c>
      <c r="O96" s="204"/>
      <c r="P96" s="204"/>
      <c r="Q96" s="204"/>
      <c r="R96" s="205" t="s">
        <v>100</v>
      </c>
      <c r="S96" s="205"/>
      <c r="T96" s="206">
        <v>6</v>
      </c>
      <c r="U96" s="206"/>
      <c r="V96" s="106" t="s">
        <v>100</v>
      </c>
    </row>
    <row r="97" spans="1:23" ht="31.5" customHeight="1" x14ac:dyDescent="0.3">
      <c r="A97" s="197" t="s">
        <v>167</v>
      </c>
      <c r="B97" s="198"/>
      <c r="C97" s="198"/>
      <c r="D97" s="198"/>
      <c r="E97" s="198"/>
      <c r="F97" s="198"/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0" t="s">
        <v>100</v>
      </c>
      <c r="N97" s="207" t="s">
        <v>256</v>
      </c>
      <c r="O97" s="207"/>
      <c r="P97" s="207"/>
      <c r="Q97" s="207"/>
      <c r="R97" s="231" t="s">
        <v>100</v>
      </c>
      <c r="S97" s="231"/>
      <c r="T97" s="231">
        <f>T95/T96</f>
        <v>1</v>
      </c>
      <c r="U97" s="231"/>
      <c r="V97" s="125" t="s">
        <v>100</v>
      </c>
    </row>
    <row r="98" spans="1:23" ht="34.5" customHeight="1" x14ac:dyDescent="0.3">
      <c r="A98" s="197"/>
      <c r="B98" s="198"/>
      <c r="C98" s="198"/>
      <c r="D98" s="198"/>
      <c r="E98" s="198"/>
      <c r="F98" s="198"/>
      <c r="G98" s="107"/>
      <c r="H98" s="107"/>
      <c r="I98" s="107"/>
      <c r="J98" s="107"/>
      <c r="K98" s="99"/>
      <c r="L98" s="99"/>
      <c r="M98" s="100"/>
      <c r="N98" s="199" t="s">
        <v>257</v>
      </c>
      <c r="O98" s="200"/>
      <c r="P98" s="200"/>
      <c r="Q98" s="200"/>
      <c r="R98" s="201">
        <f>0.5*R92+0.3*T97+0.2*M90</f>
        <v>0.99999999567660591</v>
      </c>
      <c r="S98" s="202"/>
      <c r="T98" s="202"/>
      <c r="U98" s="202"/>
      <c r="V98" s="108" t="s">
        <v>100</v>
      </c>
    </row>
    <row r="99" spans="1:23" ht="25.5" customHeight="1" x14ac:dyDescent="0.3">
      <c r="A99" s="197"/>
      <c r="B99" s="197"/>
      <c r="C99" s="197"/>
      <c r="D99" s="197"/>
      <c r="E99" s="197"/>
      <c r="F99" s="197"/>
      <c r="G99" s="107"/>
      <c r="H99" s="107"/>
      <c r="I99" s="107"/>
      <c r="J99" s="107"/>
      <c r="K99" s="107"/>
      <c r="L99" s="107"/>
      <c r="M99" s="48"/>
      <c r="N99" s="199" t="s">
        <v>258</v>
      </c>
      <c r="O99" s="199"/>
      <c r="P99" s="199"/>
      <c r="Q99" s="199"/>
      <c r="R99" s="203" t="str">
        <f>IF(R98&gt;=0.95,"Высокая эффективность",IF(AND(R98&lt;0.95,R98&gt;=0.8),"Средняя эффективность",IF(AND(R98&lt;0.8,R98&gt;=0.7),"Эффективность удовлетворительная",IF(R98&lt;0.7,"Эффективность неудовлетворительная",""))))</f>
        <v>Высокая эффективность</v>
      </c>
      <c r="S99" s="203"/>
      <c r="T99" s="203"/>
      <c r="U99" s="203"/>
      <c r="V99" s="108" t="s">
        <v>100</v>
      </c>
    </row>
    <row r="100" spans="1:23" ht="29.25" customHeight="1" x14ac:dyDescent="0.3">
      <c r="A100" s="123" t="s">
        <v>35</v>
      </c>
      <c r="B100" s="123" t="s">
        <v>259</v>
      </c>
      <c r="C100" s="94"/>
      <c r="D100" s="223" t="s">
        <v>260</v>
      </c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15"/>
    </row>
    <row r="101" spans="1:23" ht="152.25" customHeight="1" x14ac:dyDescent="0.3">
      <c r="A101" s="51" t="s">
        <v>35</v>
      </c>
      <c r="B101" s="51" t="s">
        <v>259</v>
      </c>
      <c r="C101" s="92"/>
      <c r="D101" s="209" t="s">
        <v>261</v>
      </c>
      <c r="E101" s="209"/>
      <c r="F101" s="209"/>
      <c r="G101" s="209"/>
      <c r="H101" s="209"/>
      <c r="I101" s="209"/>
      <c r="J101" s="209"/>
      <c r="K101" s="209"/>
      <c r="L101" s="209"/>
      <c r="M101" s="209"/>
      <c r="N101" s="52" t="s">
        <v>262</v>
      </c>
      <c r="O101" s="53" t="s">
        <v>129</v>
      </c>
      <c r="P101" s="126">
        <v>6550</v>
      </c>
      <c r="Q101" s="117">
        <v>5850.3</v>
      </c>
      <c r="R101" s="56" t="s">
        <v>100</v>
      </c>
      <c r="S101" s="55">
        <f t="shared" ref="S101:S130" si="19">IF((P101/Q101)&lt;1,P101/Q101,1)</f>
        <v>1</v>
      </c>
      <c r="T101" s="56" t="s">
        <v>100</v>
      </c>
      <c r="U101" s="56" t="s">
        <v>100</v>
      </c>
      <c r="V101" s="57" t="s">
        <v>101</v>
      </c>
    </row>
    <row r="102" spans="1:23" ht="186.75" customHeight="1" x14ac:dyDescent="0.3">
      <c r="A102" s="51" t="s">
        <v>35</v>
      </c>
      <c r="B102" s="51">
        <v>4</v>
      </c>
      <c r="C102" s="92" t="s">
        <v>263</v>
      </c>
      <c r="D102" s="209" t="s">
        <v>264</v>
      </c>
      <c r="E102" s="209"/>
      <c r="F102" s="209"/>
      <c r="G102" s="209"/>
      <c r="H102" s="209"/>
      <c r="I102" s="209"/>
      <c r="J102" s="209"/>
      <c r="K102" s="209"/>
      <c r="L102" s="209"/>
      <c r="M102" s="209"/>
      <c r="N102" s="52" t="s">
        <v>265</v>
      </c>
      <c r="O102" s="53" t="s">
        <v>266</v>
      </c>
      <c r="P102" s="53">
        <v>22.78</v>
      </c>
      <c r="Q102" s="117">
        <v>22.78</v>
      </c>
      <c r="R102" s="56" t="s">
        <v>100</v>
      </c>
      <c r="S102" s="55">
        <f t="shared" si="19"/>
        <v>1</v>
      </c>
      <c r="T102" s="56" t="s">
        <v>100</v>
      </c>
      <c r="U102" s="56" t="s">
        <v>100</v>
      </c>
      <c r="V102" s="57" t="s">
        <v>101</v>
      </c>
    </row>
    <row r="103" spans="1:23" ht="142.94999999999999" customHeight="1" x14ac:dyDescent="0.3">
      <c r="A103" s="51" t="s">
        <v>35</v>
      </c>
      <c r="B103" s="51">
        <v>4</v>
      </c>
      <c r="C103" s="92" t="s">
        <v>263</v>
      </c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52" t="s">
        <v>267</v>
      </c>
      <c r="O103" s="53" t="s">
        <v>268</v>
      </c>
      <c r="P103" s="53">
        <v>0.15</v>
      </c>
      <c r="Q103" s="117">
        <v>0.12</v>
      </c>
      <c r="R103" s="56" t="s">
        <v>100</v>
      </c>
      <c r="S103" s="55">
        <f t="shared" si="19"/>
        <v>1</v>
      </c>
      <c r="T103" s="56" t="s">
        <v>100</v>
      </c>
      <c r="U103" s="56" t="s">
        <v>100</v>
      </c>
      <c r="V103" s="57" t="s">
        <v>101</v>
      </c>
    </row>
    <row r="104" spans="1:23" ht="151.5" customHeight="1" x14ac:dyDescent="0.3">
      <c r="A104" s="51" t="s">
        <v>35</v>
      </c>
      <c r="B104" s="51">
        <v>4</v>
      </c>
      <c r="C104" s="92" t="s">
        <v>263</v>
      </c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52" t="s">
        <v>269</v>
      </c>
      <c r="O104" s="53" t="s">
        <v>270</v>
      </c>
      <c r="P104" s="53">
        <v>1.18</v>
      </c>
      <c r="Q104" s="117">
        <v>0.88</v>
      </c>
      <c r="R104" s="56" t="s">
        <v>100</v>
      </c>
      <c r="S104" s="55">
        <f t="shared" si="19"/>
        <v>1</v>
      </c>
      <c r="T104" s="56" t="s">
        <v>100</v>
      </c>
      <c r="U104" s="56" t="s">
        <v>100</v>
      </c>
      <c r="V104" s="57" t="s">
        <v>101</v>
      </c>
    </row>
    <row r="105" spans="1:23" ht="148.5" customHeight="1" x14ac:dyDescent="0.3">
      <c r="A105" s="51" t="s">
        <v>35</v>
      </c>
      <c r="B105" s="51">
        <v>4</v>
      </c>
      <c r="C105" s="92" t="s">
        <v>263</v>
      </c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52" t="s">
        <v>271</v>
      </c>
      <c r="O105" s="53" t="s">
        <v>270</v>
      </c>
      <c r="P105" s="53">
        <v>0.16</v>
      </c>
      <c r="Q105" s="117">
        <v>0.16</v>
      </c>
      <c r="R105" s="56" t="s">
        <v>100</v>
      </c>
      <c r="S105" s="55">
        <f t="shared" si="19"/>
        <v>1</v>
      </c>
      <c r="T105" s="56" t="s">
        <v>100</v>
      </c>
      <c r="U105" s="56" t="s">
        <v>100</v>
      </c>
      <c r="V105" s="57" t="s">
        <v>101</v>
      </c>
    </row>
    <row r="106" spans="1:23" ht="149.25" customHeight="1" x14ac:dyDescent="0.3">
      <c r="A106" s="51" t="s">
        <v>35</v>
      </c>
      <c r="B106" s="51">
        <v>4</v>
      </c>
      <c r="C106" s="92" t="s">
        <v>263</v>
      </c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52" t="s">
        <v>272</v>
      </c>
      <c r="O106" s="53" t="s">
        <v>270</v>
      </c>
      <c r="P106" s="126">
        <v>330</v>
      </c>
      <c r="Q106" s="93">
        <v>243</v>
      </c>
      <c r="R106" s="56" t="s">
        <v>100</v>
      </c>
      <c r="S106" s="55">
        <f t="shared" si="19"/>
        <v>1</v>
      </c>
      <c r="T106" s="56" t="s">
        <v>100</v>
      </c>
      <c r="U106" s="56" t="s">
        <v>100</v>
      </c>
      <c r="V106" s="57" t="s">
        <v>101</v>
      </c>
    </row>
    <row r="107" spans="1:23" ht="26.25" customHeight="1" x14ac:dyDescent="0.3">
      <c r="A107" s="47" t="s">
        <v>35</v>
      </c>
      <c r="B107" s="47" t="s">
        <v>259</v>
      </c>
      <c r="C107" s="94"/>
      <c r="D107" s="197" t="s">
        <v>273</v>
      </c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</row>
    <row r="108" spans="1:23" ht="214.2" customHeight="1" x14ac:dyDescent="0.3">
      <c r="A108" s="69" t="s">
        <v>35</v>
      </c>
      <c r="B108" s="69" t="s">
        <v>259</v>
      </c>
      <c r="C108" s="70"/>
      <c r="D108" s="71" t="s">
        <v>274</v>
      </c>
      <c r="E108" s="71" t="s">
        <v>275</v>
      </c>
      <c r="F108" s="71" t="s">
        <v>276</v>
      </c>
      <c r="G108" s="115">
        <v>350</v>
      </c>
      <c r="H108" s="115">
        <v>229.62</v>
      </c>
      <c r="I108" s="115"/>
      <c r="J108" s="115"/>
      <c r="K108" s="74">
        <f t="shared" ref="K108:K112" si="20">H108-I108+J108</f>
        <v>229.62</v>
      </c>
      <c r="L108" s="120"/>
      <c r="M108" s="75">
        <f t="shared" ref="M108:M171" si="21">IF((K108/(G108-L108))&lt;1,(K108/(G108-L108)),1)</f>
        <v>0.65605714285714289</v>
      </c>
      <c r="N108" s="71" t="s">
        <v>277</v>
      </c>
      <c r="O108" s="76" t="s">
        <v>278</v>
      </c>
      <c r="P108" s="95">
        <v>830000</v>
      </c>
      <c r="Q108" s="96">
        <v>889048</v>
      </c>
      <c r="R108" s="81" t="s">
        <v>100</v>
      </c>
      <c r="S108" s="81" t="s">
        <v>100</v>
      </c>
      <c r="T108" s="79" t="s">
        <v>100</v>
      </c>
      <c r="U108" s="80">
        <f t="shared" ref="U108:U112" si="22">IF((P108/Q108)&lt;1,P108/Q108,1)</f>
        <v>0.93358288866292938</v>
      </c>
      <c r="V108" s="57" t="s">
        <v>279</v>
      </c>
      <c r="W108" s="84"/>
    </row>
    <row r="109" spans="1:23" ht="214.2" customHeight="1" x14ac:dyDescent="0.3">
      <c r="A109" s="69" t="s">
        <v>35</v>
      </c>
      <c r="B109" s="69" t="s">
        <v>259</v>
      </c>
      <c r="C109" s="70"/>
      <c r="D109" s="71" t="s">
        <v>280</v>
      </c>
      <c r="E109" s="71" t="s">
        <v>275</v>
      </c>
      <c r="F109" s="71" t="s">
        <v>276</v>
      </c>
      <c r="G109" s="115">
        <v>270</v>
      </c>
      <c r="H109" s="115">
        <v>672.32</v>
      </c>
      <c r="I109" s="115"/>
      <c r="J109" s="115"/>
      <c r="K109" s="74">
        <f t="shared" si="20"/>
        <v>672.32</v>
      </c>
      <c r="L109" s="120"/>
      <c r="M109" s="75">
        <f t="shared" si="21"/>
        <v>1</v>
      </c>
      <c r="N109" s="71" t="s">
        <v>281</v>
      </c>
      <c r="O109" s="76" t="s">
        <v>282</v>
      </c>
      <c r="P109" s="121">
        <v>5600</v>
      </c>
      <c r="Q109" s="127">
        <v>4384.7</v>
      </c>
      <c r="R109" s="81" t="s">
        <v>100</v>
      </c>
      <c r="S109" s="81" t="s">
        <v>100</v>
      </c>
      <c r="T109" s="79" t="s">
        <v>100</v>
      </c>
      <c r="U109" s="80">
        <f t="shared" si="22"/>
        <v>1</v>
      </c>
      <c r="V109" s="57" t="s">
        <v>101</v>
      </c>
    </row>
    <row r="110" spans="1:23" ht="133.5" customHeight="1" x14ac:dyDescent="0.3">
      <c r="A110" s="69" t="s">
        <v>35</v>
      </c>
      <c r="B110" s="69" t="s">
        <v>259</v>
      </c>
      <c r="C110" s="70"/>
      <c r="D110" s="71" t="s">
        <v>283</v>
      </c>
      <c r="E110" s="71" t="s">
        <v>275</v>
      </c>
      <c r="F110" s="71" t="s">
        <v>276</v>
      </c>
      <c r="G110" s="115">
        <v>50</v>
      </c>
      <c r="H110" s="115">
        <v>17.05</v>
      </c>
      <c r="I110" s="115"/>
      <c r="J110" s="115"/>
      <c r="K110" s="74">
        <f t="shared" si="20"/>
        <v>17.05</v>
      </c>
      <c r="L110" s="120"/>
      <c r="M110" s="75">
        <f t="shared" si="21"/>
        <v>0.34100000000000003</v>
      </c>
      <c r="N110" s="71" t="s">
        <v>284</v>
      </c>
      <c r="O110" s="76" t="s">
        <v>285</v>
      </c>
      <c r="P110" s="121">
        <v>10150</v>
      </c>
      <c r="Q110" s="96">
        <v>7365</v>
      </c>
      <c r="R110" s="81" t="s">
        <v>100</v>
      </c>
      <c r="S110" s="81" t="s">
        <v>100</v>
      </c>
      <c r="T110" s="79" t="s">
        <v>100</v>
      </c>
      <c r="U110" s="80">
        <f t="shared" si="22"/>
        <v>1</v>
      </c>
      <c r="V110" s="57" t="s">
        <v>101</v>
      </c>
    </row>
    <row r="111" spans="1:23" ht="78.75" customHeight="1" x14ac:dyDescent="0.3">
      <c r="A111" s="69" t="s">
        <v>35</v>
      </c>
      <c r="B111" s="69" t="s">
        <v>259</v>
      </c>
      <c r="C111" s="70"/>
      <c r="D111" s="71" t="s">
        <v>286</v>
      </c>
      <c r="E111" s="71" t="s">
        <v>275</v>
      </c>
      <c r="F111" s="71" t="s">
        <v>276</v>
      </c>
      <c r="G111" s="115">
        <v>30</v>
      </c>
      <c r="H111" s="115">
        <v>7.29</v>
      </c>
      <c r="I111" s="115"/>
      <c r="J111" s="115"/>
      <c r="K111" s="74">
        <f t="shared" si="20"/>
        <v>7.29</v>
      </c>
      <c r="L111" s="120"/>
      <c r="M111" s="75">
        <f t="shared" si="21"/>
        <v>0.24299999999999999</v>
      </c>
      <c r="N111" s="71" t="s">
        <v>287</v>
      </c>
      <c r="O111" s="76" t="s">
        <v>285</v>
      </c>
      <c r="P111" s="121">
        <v>900</v>
      </c>
      <c r="Q111" s="96">
        <v>935</v>
      </c>
      <c r="R111" s="81" t="s">
        <v>100</v>
      </c>
      <c r="S111" s="81" t="s">
        <v>100</v>
      </c>
      <c r="T111" s="79" t="s">
        <v>100</v>
      </c>
      <c r="U111" s="80">
        <f t="shared" si="22"/>
        <v>0.96256684491978606</v>
      </c>
      <c r="V111" s="57" t="s">
        <v>288</v>
      </c>
      <c r="W111" s="84"/>
    </row>
    <row r="112" spans="1:23" ht="69" customHeight="1" x14ac:dyDescent="0.3">
      <c r="A112" s="69" t="s">
        <v>35</v>
      </c>
      <c r="B112" s="69" t="s">
        <v>259</v>
      </c>
      <c r="C112" s="70"/>
      <c r="D112" s="71" t="s">
        <v>289</v>
      </c>
      <c r="E112" s="71" t="s">
        <v>290</v>
      </c>
      <c r="F112" s="71" t="s">
        <v>276</v>
      </c>
      <c r="G112" s="115">
        <v>0</v>
      </c>
      <c r="H112" s="115">
        <v>0</v>
      </c>
      <c r="I112" s="115"/>
      <c r="J112" s="115"/>
      <c r="K112" s="74">
        <f t="shared" si="20"/>
        <v>0</v>
      </c>
      <c r="L112" s="120"/>
      <c r="M112" s="75" t="e">
        <f t="shared" si="21"/>
        <v>#DIV/0!</v>
      </c>
      <c r="N112" s="71" t="s">
        <v>291</v>
      </c>
      <c r="O112" s="76" t="s">
        <v>285</v>
      </c>
      <c r="P112" s="121">
        <v>40000</v>
      </c>
      <c r="Q112" s="96">
        <v>30171</v>
      </c>
      <c r="R112" s="81" t="s">
        <v>100</v>
      </c>
      <c r="S112" s="81" t="s">
        <v>100</v>
      </c>
      <c r="T112" s="79" t="s">
        <v>100</v>
      </c>
      <c r="U112" s="80">
        <f t="shared" si="22"/>
        <v>1</v>
      </c>
      <c r="V112" s="57" t="s">
        <v>101</v>
      </c>
    </row>
    <row r="113" spans="1:22" ht="28.5" customHeight="1" x14ac:dyDescent="0.3">
      <c r="A113" s="215" t="s">
        <v>292</v>
      </c>
      <c r="B113" s="198"/>
      <c r="C113" s="198"/>
      <c r="D113" s="198"/>
      <c r="E113" s="198"/>
      <c r="F113" s="198"/>
      <c r="G113" s="216"/>
      <c r="H113" s="216"/>
      <c r="I113" s="216"/>
      <c r="J113" s="216"/>
      <c r="K113" s="216"/>
      <c r="L113" s="216"/>
      <c r="M113" s="216"/>
      <c r="N113" s="68"/>
      <c r="O113" s="99"/>
      <c r="P113" s="99"/>
      <c r="Q113" s="99"/>
      <c r="R113" s="100"/>
      <c r="S113" s="100"/>
      <c r="T113" s="100"/>
      <c r="U113" s="100"/>
      <c r="V113" s="68"/>
    </row>
    <row r="114" spans="1:22" ht="28.5" customHeight="1" x14ac:dyDescent="0.3">
      <c r="A114" s="197" t="s">
        <v>155</v>
      </c>
      <c r="B114" s="198"/>
      <c r="C114" s="198"/>
      <c r="D114" s="198"/>
      <c r="E114" s="198"/>
      <c r="F114" s="198"/>
      <c r="G114" s="101">
        <f t="shared" ref="G114:L114" si="23">G115+G121</f>
        <v>700</v>
      </c>
      <c r="H114" s="101">
        <f t="shared" si="23"/>
        <v>926.28</v>
      </c>
      <c r="I114" s="101">
        <f t="shared" si="23"/>
        <v>0</v>
      </c>
      <c r="J114" s="101">
        <f t="shared" si="23"/>
        <v>0</v>
      </c>
      <c r="K114" s="101">
        <f t="shared" si="23"/>
        <v>926.28</v>
      </c>
      <c r="L114" s="101">
        <f t="shared" si="23"/>
        <v>0</v>
      </c>
      <c r="M114" s="128">
        <f t="shared" si="21"/>
        <v>1</v>
      </c>
      <c r="N114" s="209" t="s">
        <v>293</v>
      </c>
      <c r="O114" s="219"/>
      <c r="P114" s="219"/>
      <c r="Q114" s="219"/>
      <c r="R114" s="211">
        <f>SUM(S101:S106)</f>
        <v>6</v>
      </c>
      <c r="S114" s="220"/>
      <c r="T114" s="211" t="s">
        <v>100</v>
      </c>
      <c r="U114" s="220"/>
      <c r="V114" s="103" t="s">
        <v>100</v>
      </c>
    </row>
    <row r="115" spans="1:22" ht="39.75" customHeight="1" x14ac:dyDescent="0.3">
      <c r="A115" s="197" t="s">
        <v>157</v>
      </c>
      <c r="B115" s="198"/>
      <c r="C115" s="198"/>
      <c r="D115" s="198"/>
      <c r="E115" s="198"/>
      <c r="F115" s="198"/>
      <c r="G115" s="104">
        <f t="shared" ref="G115:L115" si="24">SUM(G117:G120)</f>
        <v>0</v>
      </c>
      <c r="H115" s="104">
        <f t="shared" si="24"/>
        <v>0</v>
      </c>
      <c r="I115" s="104">
        <f t="shared" si="24"/>
        <v>0</v>
      </c>
      <c r="J115" s="104">
        <f t="shared" si="24"/>
        <v>0</v>
      </c>
      <c r="K115" s="104">
        <f t="shared" si="24"/>
        <v>0</v>
      </c>
      <c r="L115" s="104">
        <f t="shared" si="24"/>
        <v>0</v>
      </c>
      <c r="M115" s="100" t="s">
        <v>100</v>
      </c>
      <c r="N115" s="209" t="s">
        <v>294</v>
      </c>
      <c r="O115" s="209"/>
      <c r="P115" s="209"/>
      <c r="Q115" s="209"/>
      <c r="R115" s="210">
        <v>6</v>
      </c>
      <c r="S115" s="210"/>
      <c r="T115" s="211" t="s">
        <v>100</v>
      </c>
      <c r="U115" s="211"/>
      <c r="V115" s="103" t="s">
        <v>100</v>
      </c>
    </row>
    <row r="116" spans="1:22" ht="28.5" customHeight="1" x14ac:dyDescent="0.3">
      <c r="A116" s="197" t="s">
        <v>159</v>
      </c>
      <c r="B116" s="198"/>
      <c r="C116" s="198"/>
      <c r="D116" s="198"/>
      <c r="E116" s="198"/>
      <c r="F116" s="198"/>
      <c r="G116" s="122"/>
      <c r="H116" s="122"/>
      <c r="I116" s="122"/>
      <c r="J116" s="122"/>
      <c r="K116" s="104"/>
      <c r="L116" s="129"/>
      <c r="M116" s="100" t="s">
        <v>100</v>
      </c>
      <c r="N116" s="212" t="s">
        <v>295</v>
      </c>
      <c r="O116" s="212"/>
      <c r="P116" s="212"/>
      <c r="Q116" s="212"/>
      <c r="R116" s="213">
        <f>R114/R115</f>
        <v>1</v>
      </c>
      <c r="S116" s="213"/>
      <c r="T116" s="211" t="s">
        <v>100</v>
      </c>
      <c r="U116" s="211"/>
      <c r="V116" s="214" t="s">
        <v>100</v>
      </c>
    </row>
    <row r="117" spans="1:22" ht="28.5" customHeight="1" x14ac:dyDescent="0.3">
      <c r="A117" s="197" t="s">
        <v>161</v>
      </c>
      <c r="B117" s="198"/>
      <c r="C117" s="198"/>
      <c r="D117" s="198"/>
      <c r="E117" s="198"/>
      <c r="F117" s="198"/>
      <c r="G117" s="104">
        <v>0</v>
      </c>
      <c r="H117" s="104">
        <v>0</v>
      </c>
      <c r="I117" s="104">
        <v>0</v>
      </c>
      <c r="J117" s="104">
        <v>0</v>
      </c>
      <c r="K117" s="104">
        <v>0</v>
      </c>
      <c r="L117" s="104">
        <v>0</v>
      </c>
      <c r="M117" s="100" t="s">
        <v>100</v>
      </c>
      <c r="N117" s="212"/>
      <c r="O117" s="212"/>
      <c r="P117" s="212"/>
      <c r="Q117" s="212"/>
      <c r="R117" s="213"/>
      <c r="S117" s="213"/>
      <c r="T117" s="211"/>
      <c r="U117" s="211"/>
      <c r="V117" s="214"/>
    </row>
    <row r="118" spans="1:22" ht="28.5" customHeight="1" x14ac:dyDescent="0.3">
      <c r="A118" s="197" t="s">
        <v>162</v>
      </c>
      <c r="B118" s="198"/>
      <c r="C118" s="198"/>
      <c r="D118" s="198"/>
      <c r="E118" s="198"/>
      <c r="F118" s="198"/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0" t="s">
        <v>100</v>
      </c>
      <c r="N118" s="212"/>
      <c r="O118" s="212"/>
      <c r="P118" s="212"/>
      <c r="Q118" s="212"/>
      <c r="R118" s="213"/>
      <c r="S118" s="213"/>
      <c r="T118" s="211"/>
      <c r="U118" s="211"/>
      <c r="V118" s="214"/>
    </row>
    <row r="119" spans="1:22" ht="28.5" customHeight="1" x14ac:dyDescent="0.3">
      <c r="A119" s="197" t="s">
        <v>163</v>
      </c>
      <c r="B119" s="198"/>
      <c r="C119" s="198"/>
      <c r="D119" s="198"/>
      <c r="E119" s="198"/>
      <c r="F119" s="198"/>
      <c r="G119" s="104">
        <v>0</v>
      </c>
      <c r="H119" s="104">
        <v>0</v>
      </c>
      <c r="I119" s="104">
        <v>0</v>
      </c>
      <c r="J119" s="104">
        <v>0</v>
      </c>
      <c r="K119" s="104">
        <v>0</v>
      </c>
      <c r="L119" s="104">
        <v>0</v>
      </c>
      <c r="M119" s="100" t="s">
        <v>100</v>
      </c>
      <c r="N119" s="204" t="s">
        <v>296</v>
      </c>
      <c r="O119" s="204"/>
      <c r="P119" s="204"/>
      <c r="Q119" s="204"/>
      <c r="R119" s="205" t="s">
        <v>100</v>
      </c>
      <c r="S119" s="205"/>
      <c r="T119" s="205">
        <f>SUM(U108:U112)</f>
        <v>4.8961497335827158</v>
      </c>
      <c r="U119" s="205"/>
      <c r="V119" s="106" t="s">
        <v>100</v>
      </c>
    </row>
    <row r="120" spans="1:22" ht="45" customHeight="1" x14ac:dyDescent="0.3">
      <c r="A120" s="197" t="s">
        <v>165</v>
      </c>
      <c r="B120" s="198"/>
      <c r="C120" s="198"/>
      <c r="D120" s="198"/>
      <c r="E120" s="198"/>
      <c r="F120" s="198"/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0" t="s">
        <v>100</v>
      </c>
      <c r="N120" s="204" t="s">
        <v>297</v>
      </c>
      <c r="O120" s="204"/>
      <c r="P120" s="204"/>
      <c r="Q120" s="204"/>
      <c r="R120" s="205" t="s">
        <v>100</v>
      </c>
      <c r="S120" s="205"/>
      <c r="T120" s="206">
        <v>5</v>
      </c>
      <c r="U120" s="206"/>
      <c r="V120" s="106" t="s">
        <v>100</v>
      </c>
    </row>
    <row r="121" spans="1:22" ht="36.75" customHeight="1" x14ac:dyDescent="0.3">
      <c r="A121" s="197" t="s">
        <v>167</v>
      </c>
      <c r="B121" s="198"/>
      <c r="C121" s="198"/>
      <c r="D121" s="198"/>
      <c r="E121" s="198"/>
      <c r="F121" s="198"/>
      <c r="G121" s="104">
        <f t="shared" ref="G121:L121" si="25">SUM(G108:G112)</f>
        <v>700</v>
      </c>
      <c r="H121" s="104">
        <f t="shared" si="25"/>
        <v>926.28</v>
      </c>
      <c r="I121" s="104">
        <f t="shared" si="25"/>
        <v>0</v>
      </c>
      <c r="J121" s="104">
        <f t="shared" si="25"/>
        <v>0</v>
      </c>
      <c r="K121" s="104">
        <f t="shared" si="25"/>
        <v>926.28</v>
      </c>
      <c r="L121" s="104">
        <f t="shared" si="25"/>
        <v>0</v>
      </c>
      <c r="M121" s="100" t="s">
        <v>100</v>
      </c>
      <c r="N121" s="207" t="s">
        <v>298</v>
      </c>
      <c r="O121" s="207"/>
      <c r="P121" s="207"/>
      <c r="Q121" s="207"/>
      <c r="R121" s="208" t="s">
        <v>100</v>
      </c>
      <c r="S121" s="208"/>
      <c r="T121" s="208">
        <f>T119/T120</f>
        <v>0.97922994671654318</v>
      </c>
      <c r="U121" s="208"/>
      <c r="V121" s="106" t="s">
        <v>100</v>
      </c>
    </row>
    <row r="122" spans="1:22" ht="41.25" customHeight="1" x14ac:dyDescent="0.3">
      <c r="A122" s="197"/>
      <c r="B122" s="198"/>
      <c r="C122" s="198"/>
      <c r="D122" s="198"/>
      <c r="E122" s="198"/>
      <c r="F122" s="198"/>
      <c r="G122" s="107"/>
      <c r="H122" s="107"/>
      <c r="I122" s="107"/>
      <c r="J122" s="107"/>
      <c r="K122" s="99"/>
      <c r="L122" s="99"/>
      <c r="M122" s="100"/>
      <c r="N122" s="199" t="s">
        <v>299</v>
      </c>
      <c r="O122" s="200"/>
      <c r="P122" s="200"/>
      <c r="Q122" s="200"/>
      <c r="R122" s="201">
        <f>0.5*R116+0.3*T121+0.2*M114</f>
        <v>0.99376898401496283</v>
      </c>
      <c r="S122" s="202"/>
      <c r="T122" s="202"/>
      <c r="U122" s="202"/>
      <c r="V122" s="108" t="s">
        <v>100</v>
      </c>
    </row>
    <row r="123" spans="1:22" ht="27.75" customHeight="1" x14ac:dyDescent="0.3">
      <c r="A123" s="197"/>
      <c r="B123" s="197"/>
      <c r="C123" s="197"/>
      <c r="D123" s="197"/>
      <c r="E123" s="197"/>
      <c r="F123" s="197"/>
      <c r="G123" s="107"/>
      <c r="H123" s="107"/>
      <c r="I123" s="107"/>
      <c r="J123" s="107"/>
      <c r="K123" s="107"/>
      <c r="L123" s="107"/>
      <c r="M123" s="48"/>
      <c r="N123" s="199" t="s">
        <v>300</v>
      </c>
      <c r="O123" s="199"/>
      <c r="P123" s="199"/>
      <c r="Q123" s="199"/>
      <c r="R123" s="203" t="str">
        <f>IF(R122&gt;=0.95,"Высокая эффективность",IF(AND(R122&lt;0.95,R122&gt;=0.8),"Средняя эффективность",IF(AND(R122&lt;0.8,R122&gt;=0.7),"Эффективность удовлетворительная",IF(R122&lt;0.7,"Эффективность неудовлетворительная",""))))</f>
        <v>Высокая эффективность</v>
      </c>
      <c r="S123" s="203"/>
      <c r="T123" s="203"/>
      <c r="U123" s="203"/>
      <c r="V123" s="108" t="s">
        <v>100</v>
      </c>
    </row>
    <row r="124" spans="1:22" ht="31.5" customHeight="1" x14ac:dyDescent="0.3">
      <c r="A124" s="123" t="s">
        <v>35</v>
      </c>
      <c r="B124" s="123" t="s">
        <v>301</v>
      </c>
      <c r="C124" s="130"/>
      <c r="D124" s="215" t="s">
        <v>302</v>
      </c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</row>
    <row r="125" spans="1:22" ht="103.95" customHeight="1" x14ac:dyDescent="0.3">
      <c r="A125" s="51" t="s">
        <v>35</v>
      </c>
      <c r="B125" s="51" t="s">
        <v>301</v>
      </c>
      <c r="C125" s="92"/>
      <c r="D125" s="209" t="s">
        <v>303</v>
      </c>
      <c r="E125" s="209"/>
      <c r="F125" s="209"/>
      <c r="G125" s="209"/>
      <c r="H125" s="209"/>
      <c r="I125" s="209"/>
      <c r="J125" s="209"/>
      <c r="K125" s="209"/>
      <c r="L125" s="209"/>
      <c r="M125" s="209"/>
      <c r="N125" s="52" t="s">
        <v>304</v>
      </c>
      <c r="O125" s="53" t="s">
        <v>99</v>
      </c>
      <c r="P125" s="53">
        <v>89</v>
      </c>
      <c r="Q125" s="59">
        <v>89</v>
      </c>
      <c r="R125" s="55">
        <f t="shared" ref="R125:R139" si="26">IF((Q125/P125)&lt;1,Q125/P125,1)</f>
        <v>1</v>
      </c>
      <c r="S125" s="56" t="s">
        <v>100</v>
      </c>
      <c r="T125" s="56" t="s">
        <v>100</v>
      </c>
      <c r="U125" s="56" t="s">
        <v>100</v>
      </c>
      <c r="V125" s="57" t="s">
        <v>101</v>
      </c>
    </row>
    <row r="126" spans="1:22" ht="147.75" customHeight="1" x14ac:dyDescent="0.3">
      <c r="A126" s="221" t="s">
        <v>35</v>
      </c>
      <c r="B126" s="221" t="s">
        <v>301</v>
      </c>
      <c r="C126" s="222" t="s">
        <v>173</v>
      </c>
      <c r="D126" s="209" t="s">
        <v>305</v>
      </c>
      <c r="E126" s="209"/>
      <c r="F126" s="209"/>
      <c r="G126" s="209"/>
      <c r="H126" s="209"/>
      <c r="I126" s="209"/>
      <c r="J126" s="209"/>
      <c r="K126" s="209"/>
      <c r="L126" s="209"/>
      <c r="M126" s="209"/>
      <c r="N126" s="52" t="s">
        <v>306</v>
      </c>
      <c r="O126" s="53" t="s">
        <v>99</v>
      </c>
      <c r="P126" s="53">
        <v>138.58000000000001</v>
      </c>
      <c r="Q126" s="59">
        <v>145.88</v>
      </c>
      <c r="R126" s="55">
        <f t="shared" si="26"/>
        <v>1</v>
      </c>
      <c r="S126" s="56" t="s">
        <v>100</v>
      </c>
      <c r="T126" s="56" t="s">
        <v>100</v>
      </c>
      <c r="U126" s="56" t="s">
        <v>100</v>
      </c>
      <c r="V126" s="57" t="s">
        <v>101</v>
      </c>
    </row>
    <row r="127" spans="1:22" ht="113.25" customHeight="1" x14ac:dyDescent="0.3">
      <c r="A127" s="221"/>
      <c r="B127" s="221"/>
      <c r="C127" s="222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52" t="s">
        <v>307</v>
      </c>
      <c r="O127" s="53" t="s">
        <v>99</v>
      </c>
      <c r="P127" s="53">
        <v>78.13</v>
      </c>
      <c r="Q127" s="59">
        <v>78.13</v>
      </c>
      <c r="R127" s="55">
        <f t="shared" si="26"/>
        <v>1</v>
      </c>
      <c r="S127" s="56" t="s">
        <v>100</v>
      </c>
      <c r="T127" s="56" t="s">
        <v>100</v>
      </c>
      <c r="U127" s="56" t="s">
        <v>100</v>
      </c>
      <c r="V127" s="57" t="s">
        <v>101</v>
      </c>
    </row>
    <row r="128" spans="1:22" ht="118.5" customHeight="1" x14ac:dyDescent="0.3">
      <c r="A128" s="221"/>
      <c r="B128" s="221"/>
      <c r="C128" s="222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52" t="s">
        <v>308</v>
      </c>
      <c r="O128" s="53" t="s">
        <v>99</v>
      </c>
      <c r="P128" s="53">
        <v>19.05</v>
      </c>
      <c r="Q128" s="59">
        <v>19.05</v>
      </c>
      <c r="R128" s="55">
        <f t="shared" si="26"/>
        <v>1</v>
      </c>
      <c r="S128" s="56" t="s">
        <v>100</v>
      </c>
      <c r="T128" s="56" t="s">
        <v>100</v>
      </c>
      <c r="U128" s="56" t="s">
        <v>100</v>
      </c>
      <c r="V128" s="57" t="s">
        <v>101</v>
      </c>
    </row>
    <row r="129" spans="1:23" ht="210.6" customHeight="1" x14ac:dyDescent="0.3">
      <c r="A129" s="221"/>
      <c r="B129" s="221"/>
      <c r="C129" s="222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52" t="s">
        <v>309</v>
      </c>
      <c r="O129" s="53" t="s">
        <v>99</v>
      </c>
      <c r="P129" s="53">
        <v>6.67</v>
      </c>
      <c r="Q129" s="117">
        <v>25</v>
      </c>
      <c r="R129" s="56" t="s">
        <v>100</v>
      </c>
      <c r="S129" s="55">
        <f t="shared" si="19"/>
        <v>0.26679999999999998</v>
      </c>
      <c r="T129" s="56" t="s">
        <v>100</v>
      </c>
      <c r="U129" s="56" t="s">
        <v>100</v>
      </c>
      <c r="V129" s="57" t="s">
        <v>310</v>
      </c>
      <c r="W129" s="84"/>
    </row>
    <row r="130" spans="1:23" ht="243" customHeight="1" x14ac:dyDescent="0.3">
      <c r="A130" s="221"/>
      <c r="B130" s="221"/>
      <c r="C130" s="222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52" t="s">
        <v>311</v>
      </c>
      <c r="O130" s="53" t="s">
        <v>99</v>
      </c>
      <c r="P130" s="53">
        <v>5.56</v>
      </c>
      <c r="Q130" s="117">
        <v>11.765000000000001</v>
      </c>
      <c r="R130" s="56" t="s">
        <v>100</v>
      </c>
      <c r="S130" s="55">
        <f t="shared" si="19"/>
        <v>0.47258818529536756</v>
      </c>
      <c r="T130" s="56" t="s">
        <v>100</v>
      </c>
      <c r="U130" s="56" t="s">
        <v>100</v>
      </c>
      <c r="V130" s="57" t="s">
        <v>312</v>
      </c>
      <c r="W130" s="84"/>
    </row>
    <row r="131" spans="1:23" ht="298.5" customHeight="1" x14ac:dyDescent="0.3">
      <c r="A131" s="221"/>
      <c r="B131" s="221"/>
      <c r="C131" s="222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52" t="s">
        <v>313</v>
      </c>
      <c r="O131" s="53" t="s">
        <v>120</v>
      </c>
      <c r="P131" s="53">
        <v>112</v>
      </c>
      <c r="Q131" s="59">
        <v>233</v>
      </c>
      <c r="R131" s="55">
        <f t="shared" si="26"/>
        <v>1</v>
      </c>
      <c r="S131" s="56" t="s">
        <v>100</v>
      </c>
      <c r="T131" s="56" t="s">
        <v>100</v>
      </c>
      <c r="U131" s="56" t="s">
        <v>100</v>
      </c>
      <c r="V131" s="57" t="s">
        <v>101</v>
      </c>
    </row>
    <row r="132" spans="1:23" ht="119.4" customHeight="1" x14ac:dyDescent="0.3">
      <c r="A132" s="221"/>
      <c r="B132" s="221"/>
      <c r="C132" s="222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52" t="s">
        <v>314</v>
      </c>
      <c r="O132" s="53" t="s">
        <v>99</v>
      </c>
      <c r="P132" s="53">
        <v>95</v>
      </c>
      <c r="Q132" s="117">
        <v>95</v>
      </c>
      <c r="R132" s="55">
        <f t="shared" si="26"/>
        <v>1</v>
      </c>
      <c r="S132" s="56" t="s">
        <v>100</v>
      </c>
      <c r="T132" s="56" t="s">
        <v>100</v>
      </c>
      <c r="U132" s="56" t="s">
        <v>100</v>
      </c>
      <c r="V132" s="57" t="s">
        <v>101</v>
      </c>
    </row>
    <row r="133" spans="1:23" ht="31.5" customHeight="1" x14ac:dyDescent="0.3">
      <c r="A133" s="47" t="s">
        <v>35</v>
      </c>
      <c r="B133" s="47" t="s">
        <v>301</v>
      </c>
      <c r="C133" s="94" t="s">
        <v>173</v>
      </c>
      <c r="D133" s="197" t="s">
        <v>315</v>
      </c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</row>
    <row r="134" spans="1:23" ht="165" customHeight="1" x14ac:dyDescent="0.3">
      <c r="A134" s="69" t="s">
        <v>35</v>
      </c>
      <c r="B134" s="69" t="s">
        <v>301</v>
      </c>
      <c r="C134" s="70" t="s">
        <v>316</v>
      </c>
      <c r="D134" s="71" t="s">
        <v>317</v>
      </c>
      <c r="E134" s="71" t="s">
        <v>318</v>
      </c>
      <c r="F134" s="71" t="s">
        <v>115</v>
      </c>
      <c r="G134" s="119">
        <v>38169.599999999999</v>
      </c>
      <c r="H134" s="131">
        <v>38032.464</v>
      </c>
      <c r="I134" s="115"/>
      <c r="J134" s="115"/>
      <c r="K134" s="74">
        <f t="shared" ref="K134:K141" si="27">H134-I134+J134</f>
        <v>38032.464</v>
      </c>
      <c r="L134" s="117"/>
      <c r="M134" s="75">
        <f t="shared" si="21"/>
        <v>0.99640719315895376</v>
      </c>
      <c r="N134" s="71" t="s">
        <v>319</v>
      </c>
      <c r="O134" s="76" t="s">
        <v>99</v>
      </c>
      <c r="P134" s="76">
        <v>100</v>
      </c>
      <c r="Q134" s="83">
        <v>100</v>
      </c>
      <c r="R134" s="81" t="s">
        <v>100</v>
      </c>
      <c r="S134" s="81" t="s">
        <v>100</v>
      </c>
      <c r="T134" s="80" t="s">
        <v>100</v>
      </c>
      <c r="U134" s="81" t="s">
        <v>100</v>
      </c>
      <c r="V134" s="132" t="s">
        <v>320</v>
      </c>
    </row>
    <row r="135" spans="1:23" ht="129.6" customHeight="1" x14ac:dyDescent="0.3">
      <c r="A135" s="69" t="s">
        <v>35</v>
      </c>
      <c r="B135" s="69" t="s">
        <v>301</v>
      </c>
      <c r="C135" s="70" t="s">
        <v>321</v>
      </c>
      <c r="D135" s="71" t="s">
        <v>322</v>
      </c>
      <c r="E135" s="71" t="s">
        <v>323</v>
      </c>
      <c r="F135" s="71" t="s">
        <v>115</v>
      </c>
      <c r="G135" s="119">
        <v>0</v>
      </c>
      <c r="H135" s="119">
        <v>0</v>
      </c>
      <c r="I135" s="115"/>
      <c r="J135" s="115"/>
      <c r="K135" s="74">
        <f t="shared" si="27"/>
        <v>0</v>
      </c>
      <c r="L135" s="120"/>
      <c r="M135" s="75" t="e">
        <f t="shared" si="21"/>
        <v>#DIV/0!</v>
      </c>
      <c r="N135" s="71" t="s">
        <v>324</v>
      </c>
      <c r="O135" s="76" t="s">
        <v>247</v>
      </c>
      <c r="P135" s="76">
        <v>0</v>
      </c>
      <c r="Q135" s="59">
        <v>0</v>
      </c>
      <c r="R135" s="81" t="s">
        <v>100</v>
      </c>
      <c r="S135" s="81" t="s">
        <v>100</v>
      </c>
      <c r="T135" s="80" t="s">
        <v>100</v>
      </c>
      <c r="U135" s="81" t="s">
        <v>100</v>
      </c>
      <c r="V135" s="132" t="s">
        <v>320</v>
      </c>
    </row>
    <row r="136" spans="1:23" ht="81" customHeight="1" x14ac:dyDescent="0.3">
      <c r="A136" s="224" t="s">
        <v>35</v>
      </c>
      <c r="B136" s="224" t="s">
        <v>301</v>
      </c>
      <c r="C136" s="225" t="s">
        <v>325</v>
      </c>
      <c r="D136" s="204" t="s">
        <v>326</v>
      </c>
      <c r="E136" s="204" t="s">
        <v>323</v>
      </c>
      <c r="F136" s="71" t="s">
        <v>115</v>
      </c>
      <c r="G136" s="131">
        <f>17997.44+1690.2+1421.755</f>
        <v>21109.395</v>
      </c>
      <c r="H136" s="131">
        <f>17997.438+1690.2+1350.844</f>
        <v>21038.482</v>
      </c>
      <c r="I136" s="115"/>
      <c r="J136" s="115"/>
      <c r="K136" s="74">
        <f t="shared" si="27"/>
        <v>21038.482</v>
      </c>
      <c r="L136" s="120"/>
      <c r="M136" s="75">
        <f t="shared" si="21"/>
        <v>0.99664069008135947</v>
      </c>
      <c r="N136" s="204" t="s">
        <v>327</v>
      </c>
      <c r="O136" s="226" t="s">
        <v>120</v>
      </c>
      <c r="P136" s="226">
        <v>28</v>
      </c>
      <c r="Q136" s="227">
        <v>28</v>
      </c>
      <c r="R136" s="228" t="s">
        <v>100</v>
      </c>
      <c r="S136" s="228" t="s">
        <v>100</v>
      </c>
      <c r="T136" s="205">
        <f t="shared" ref="T136:T141" si="28">IF((Q136/P136)&lt;1,Q136/P136,1)</f>
        <v>1</v>
      </c>
      <c r="U136" s="228" t="s">
        <v>100</v>
      </c>
      <c r="V136" s="229" t="s">
        <v>101</v>
      </c>
    </row>
    <row r="137" spans="1:23" ht="76.95" customHeight="1" x14ac:dyDescent="0.3">
      <c r="A137" s="224"/>
      <c r="B137" s="224"/>
      <c r="C137" s="225"/>
      <c r="D137" s="204"/>
      <c r="E137" s="204"/>
      <c r="F137" s="71" t="s">
        <v>125</v>
      </c>
      <c r="G137" s="115">
        <v>250</v>
      </c>
      <c r="H137" s="115">
        <v>250</v>
      </c>
      <c r="I137" s="115"/>
      <c r="J137" s="115"/>
      <c r="K137" s="74">
        <f t="shared" si="27"/>
        <v>250</v>
      </c>
      <c r="L137" s="120"/>
      <c r="M137" s="75">
        <f t="shared" si="21"/>
        <v>1</v>
      </c>
      <c r="N137" s="204"/>
      <c r="O137" s="226"/>
      <c r="P137" s="226"/>
      <c r="Q137" s="227"/>
      <c r="R137" s="228"/>
      <c r="S137" s="228"/>
      <c r="T137" s="205"/>
      <c r="U137" s="228"/>
      <c r="V137" s="230"/>
    </row>
    <row r="138" spans="1:23" ht="153.75" customHeight="1" x14ac:dyDescent="0.3">
      <c r="A138" s="69" t="s">
        <v>35</v>
      </c>
      <c r="B138" s="69" t="s">
        <v>301</v>
      </c>
      <c r="C138" s="70" t="s">
        <v>321</v>
      </c>
      <c r="D138" s="71" t="s">
        <v>328</v>
      </c>
      <c r="E138" s="71" t="s">
        <v>323</v>
      </c>
      <c r="F138" s="71" t="s">
        <v>115</v>
      </c>
      <c r="G138" s="115"/>
      <c r="H138" s="115"/>
      <c r="I138" s="115"/>
      <c r="J138" s="115"/>
      <c r="K138" s="74">
        <f t="shared" si="27"/>
        <v>0</v>
      </c>
      <c r="L138" s="120"/>
      <c r="M138" s="75" t="e">
        <f t="shared" si="21"/>
        <v>#DIV/0!</v>
      </c>
      <c r="N138" s="71" t="s">
        <v>329</v>
      </c>
      <c r="O138" s="76" t="s">
        <v>99</v>
      </c>
      <c r="P138" s="76">
        <v>30</v>
      </c>
      <c r="Q138" s="59">
        <v>20.399999999999999</v>
      </c>
      <c r="R138" s="81" t="s">
        <v>100</v>
      </c>
      <c r="S138" s="81" t="s">
        <v>100</v>
      </c>
      <c r="T138" s="80">
        <f t="shared" si="28"/>
        <v>0.67999999999999994</v>
      </c>
      <c r="U138" s="81" t="s">
        <v>100</v>
      </c>
      <c r="V138" s="57" t="s">
        <v>330</v>
      </c>
      <c r="W138" s="84"/>
    </row>
    <row r="139" spans="1:23" ht="125.25" customHeight="1" x14ac:dyDescent="0.3">
      <c r="A139" s="51" t="s">
        <v>35</v>
      </c>
      <c r="B139" s="51" t="s">
        <v>301</v>
      </c>
      <c r="C139" s="92"/>
      <c r="D139" s="209" t="s">
        <v>331</v>
      </c>
      <c r="E139" s="209"/>
      <c r="F139" s="209"/>
      <c r="G139" s="209"/>
      <c r="H139" s="209"/>
      <c r="I139" s="209"/>
      <c r="J139" s="209"/>
      <c r="K139" s="209"/>
      <c r="L139" s="209"/>
      <c r="M139" s="209"/>
      <c r="N139" s="52" t="s">
        <v>332</v>
      </c>
      <c r="O139" s="53" t="s">
        <v>129</v>
      </c>
      <c r="P139" s="133">
        <v>50130</v>
      </c>
      <c r="Q139" s="115">
        <v>87879.16</v>
      </c>
      <c r="R139" s="55">
        <f t="shared" si="26"/>
        <v>1</v>
      </c>
      <c r="S139" s="56" t="s">
        <v>100</v>
      </c>
      <c r="T139" s="56" t="s">
        <v>100</v>
      </c>
      <c r="U139" s="56" t="s">
        <v>100</v>
      </c>
      <c r="V139" s="57" t="s">
        <v>101</v>
      </c>
    </row>
    <row r="140" spans="1:23" ht="32.25" customHeight="1" x14ac:dyDescent="0.3">
      <c r="A140" s="47" t="s">
        <v>35</v>
      </c>
      <c r="B140" s="47" t="s">
        <v>301</v>
      </c>
      <c r="C140" s="94"/>
      <c r="D140" s="197" t="s">
        <v>333</v>
      </c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</row>
    <row r="141" spans="1:23" ht="143.4" customHeight="1" x14ac:dyDescent="0.3">
      <c r="A141" s="69" t="s">
        <v>35</v>
      </c>
      <c r="B141" s="69" t="s">
        <v>301</v>
      </c>
      <c r="C141" s="134"/>
      <c r="D141" s="71" t="s">
        <v>334</v>
      </c>
      <c r="E141" s="71" t="s">
        <v>323</v>
      </c>
      <c r="F141" s="71" t="s">
        <v>335</v>
      </c>
      <c r="G141" s="115">
        <v>0</v>
      </c>
      <c r="H141" s="115">
        <v>0</v>
      </c>
      <c r="I141" s="115"/>
      <c r="J141" s="115"/>
      <c r="K141" s="74">
        <f t="shared" si="27"/>
        <v>0</v>
      </c>
      <c r="L141" s="120"/>
      <c r="M141" s="75" t="e">
        <f t="shared" si="21"/>
        <v>#DIV/0!</v>
      </c>
      <c r="N141" s="71" t="s">
        <v>336</v>
      </c>
      <c r="O141" s="76" t="s">
        <v>120</v>
      </c>
      <c r="P141" s="76">
        <v>5</v>
      </c>
      <c r="Q141" s="93">
        <v>34</v>
      </c>
      <c r="R141" s="81" t="s">
        <v>100</v>
      </c>
      <c r="S141" s="81" t="s">
        <v>100</v>
      </c>
      <c r="T141" s="80">
        <f t="shared" si="28"/>
        <v>1</v>
      </c>
      <c r="U141" s="81" t="s">
        <v>100</v>
      </c>
      <c r="V141" s="57" t="s">
        <v>101</v>
      </c>
    </row>
    <row r="142" spans="1:23" ht="15.6" x14ac:dyDescent="0.3">
      <c r="A142" s="215" t="s">
        <v>337</v>
      </c>
      <c r="B142" s="198"/>
      <c r="C142" s="198"/>
      <c r="D142" s="198"/>
      <c r="E142" s="198"/>
      <c r="F142" s="198"/>
      <c r="G142" s="216"/>
      <c r="H142" s="216"/>
      <c r="I142" s="216"/>
      <c r="J142" s="216"/>
      <c r="K142" s="216"/>
      <c r="L142" s="216"/>
      <c r="M142" s="216"/>
      <c r="N142" s="68"/>
      <c r="O142" s="99"/>
      <c r="P142" s="99"/>
      <c r="Q142" s="99"/>
      <c r="R142" s="100"/>
      <c r="S142" s="100"/>
      <c r="T142" s="100"/>
      <c r="U142" s="100"/>
      <c r="V142" s="68"/>
    </row>
    <row r="143" spans="1:23" ht="24.75" customHeight="1" x14ac:dyDescent="0.3">
      <c r="A143" s="197" t="s">
        <v>155</v>
      </c>
      <c r="B143" s="198"/>
      <c r="C143" s="198"/>
      <c r="D143" s="198"/>
      <c r="E143" s="198"/>
      <c r="F143" s="198"/>
      <c r="G143" s="101">
        <f t="shared" ref="G143:L143" si="29">G144+G150</f>
        <v>59528.994999999995</v>
      </c>
      <c r="H143" s="101">
        <f t="shared" si="29"/>
        <v>59320.945999999996</v>
      </c>
      <c r="I143" s="101">
        <f t="shared" si="29"/>
        <v>0</v>
      </c>
      <c r="J143" s="101">
        <f t="shared" si="29"/>
        <v>0</v>
      </c>
      <c r="K143" s="101">
        <f t="shared" si="29"/>
        <v>59320.945999999996</v>
      </c>
      <c r="L143" s="101">
        <f t="shared" si="29"/>
        <v>0</v>
      </c>
      <c r="M143" s="102">
        <f t="shared" si="21"/>
        <v>0.9965050812633407</v>
      </c>
      <c r="N143" s="209" t="s">
        <v>338</v>
      </c>
      <c r="O143" s="219"/>
      <c r="P143" s="219"/>
      <c r="Q143" s="219"/>
      <c r="R143" s="211">
        <f>SUM(R125:R128,S129:S130,R131,R132,R139)</f>
        <v>7.7393881852953674</v>
      </c>
      <c r="S143" s="220"/>
      <c r="T143" s="211" t="s">
        <v>100</v>
      </c>
      <c r="U143" s="220"/>
      <c r="V143" s="103" t="s">
        <v>100</v>
      </c>
    </row>
    <row r="144" spans="1:23" ht="33.75" customHeight="1" x14ac:dyDescent="0.3">
      <c r="A144" s="197" t="s">
        <v>157</v>
      </c>
      <c r="B144" s="198"/>
      <c r="C144" s="198"/>
      <c r="D144" s="198"/>
      <c r="E144" s="198"/>
      <c r="F144" s="198"/>
      <c r="G144" s="104">
        <f t="shared" ref="G144:L144" si="30">SUM(G146:G150)</f>
        <v>59528.994999999995</v>
      </c>
      <c r="H144" s="104">
        <f t="shared" si="30"/>
        <v>59320.945999999996</v>
      </c>
      <c r="I144" s="104">
        <f t="shared" si="30"/>
        <v>0</v>
      </c>
      <c r="J144" s="104">
        <f t="shared" si="30"/>
        <v>0</v>
      </c>
      <c r="K144" s="104">
        <f t="shared" si="30"/>
        <v>59320.945999999996</v>
      </c>
      <c r="L144" s="104">
        <f t="shared" si="30"/>
        <v>0</v>
      </c>
      <c r="M144" s="100" t="s">
        <v>100</v>
      </c>
      <c r="N144" s="209" t="s">
        <v>339</v>
      </c>
      <c r="O144" s="209"/>
      <c r="P144" s="209"/>
      <c r="Q144" s="209"/>
      <c r="R144" s="210">
        <v>9</v>
      </c>
      <c r="S144" s="210"/>
      <c r="T144" s="211" t="s">
        <v>100</v>
      </c>
      <c r="U144" s="211"/>
      <c r="V144" s="103" t="s">
        <v>100</v>
      </c>
    </row>
    <row r="145" spans="1:23" ht="15.6" x14ac:dyDescent="0.3">
      <c r="A145" s="197" t="s">
        <v>159</v>
      </c>
      <c r="B145" s="198"/>
      <c r="C145" s="198"/>
      <c r="D145" s="198"/>
      <c r="E145" s="198"/>
      <c r="F145" s="198"/>
      <c r="G145" s="104"/>
      <c r="H145" s="104"/>
      <c r="I145" s="104"/>
      <c r="J145" s="104"/>
      <c r="K145" s="104"/>
      <c r="L145" s="105"/>
      <c r="M145" s="100" t="s">
        <v>100</v>
      </c>
      <c r="N145" s="212" t="s">
        <v>340</v>
      </c>
      <c r="O145" s="212"/>
      <c r="P145" s="212"/>
      <c r="Q145" s="212"/>
      <c r="R145" s="213">
        <f>R143/R144</f>
        <v>0.85993202058837415</v>
      </c>
      <c r="S145" s="213"/>
      <c r="T145" s="211" t="s">
        <v>100</v>
      </c>
      <c r="U145" s="211"/>
      <c r="V145" s="214" t="s">
        <v>100</v>
      </c>
    </row>
    <row r="146" spans="1:23" ht="36.75" customHeight="1" x14ac:dyDescent="0.3">
      <c r="A146" s="197" t="s">
        <v>161</v>
      </c>
      <c r="B146" s="198"/>
      <c r="C146" s="198"/>
      <c r="D146" s="198"/>
      <c r="E146" s="198"/>
      <c r="F146" s="198"/>
      <c r="G146" s="104">
        <f t="shared" ref="G146:L146" si="31">SUM(G134,G136)</f>
        <v>59278.994999999995</v>
      </c>
      <c r="H146" s="104">
        <f t="shared" si="31"/>
        <v>59070.945999999996</v>
      </c>
      <c r="I146" s="104">
        <f t="shared" si="31"/>
        <v>0</v>
      </c>
      <c r="J146" s="104">
        <f t="shared" si="31"/>
        <v>0</v>
      </c>
      <c r="K146" s="104">
        <f t="shared" si="31"/>
        <v>59070.945999999996</v>
      </c>
      <c r="L146" s="104">
        <f t="shared" si="31"/>
        <v>0</v>
      </c>
      <c r="M146" s="100" t="s">
        <v>100</v>
      </c>
      <c r="N146" s="212"/>
      <c r="O146" s="212"/>
      <c r="P146" s="212"/>
      <c r="Q146" s="212"/>
      <c r="R146" s="213"/>
      <c r="S146" s="213"/>
      <c r="T146" s="211"/>
      <c r="U146" s="211"/>
      <c r="V146" s="214"/>
    </row>
    <row r="147" spans="1:23" ht="29.25" customHeight="1" x14ac:dyDescent="0.3">
      <c r="A147" s="197" t="s">
        <v>162</v>
      </c>
      <c r="B147" s="198"/>
      <c r="C147" s="198"/>
      <c r="D147" s="198"/>
      <c r="E147" s="198"/>
      <c r="F147" s="198"/>
      <c r="G147" s="104">
        <v>0</v>
      </c>
      <c r="H147" s="104">
        <v>0</v>
      </c>
      <c r="I147" s="104">
        <v>0</v>
      </c>
      <c r="J147" s="104">
        <v>0</v>
      </c>
      <c r="K147" s="104">
        <v>0</v>
      </c>
      <c r="L147" s="104">
        <v>0</v>
      </c>
      <c r="M147" s="100" t="s">
        <v>100</v>
      </c>
      <c r="N147" s="212"/>
      <c r="O147" s="212"/>
      <c r="P147" s="212"/>
      <c r="Q147" s="212"/>
      <c r="R147" s="213"/>
      <c r="S147" s="213"/>
      <c r="T147" s="211"/>
      <c r="U147" s="211"/>
      <c r="V147" s="214"/>
    </row>
    <row r="148" spans="1:23" ht="27.75" customHeight="1" x14ac:dyDescent="0.3">
      <c r="A148" s="197" t="s">
        <v>163</v>
      </c>
      <c r="B148" s="198"/>
      <c r="C148" s="198"/>
      <c r="D148" s="198"/>
      <c r="E148" s="198"/>
      <c r="F148" s="198"/>
      <c r="G148" s="104">
        <f t="shared" ref="G148:L148" si="32">G137</f>
        <v>250</v>
      </c>
      <c r="H148" s="104">
        <f t="shared" si="32"/>
        <v>250</v>
      </c>
      <c r="I148" s="104">
        <f t="shared" si="32"/>
        <v>0</v>
      </c>
      <c r="J148" s="104">
        <f t="shared" si="32"/>
        <v>0</v>
      </c>
      <c r="K148" s="104">
        <f t="shared" si="32"/>
        <v>250</v>
      </c>
      <c r="L148" s="104">
        <f t="shared" si="32"/>
        <v>0</v>
      </c>
      <c r="M148" s="100" t="s">
        <v>100</v>
      </c>
      <c r="N148" s="204" t="s">
        <v>341</v>
      </c>
      <c r="O148" s="204"/>
      <c r="P148" s="204"/>
      <c r="Q148" s="204"/>
      <c r="R148" s="205" t="s">
        <v>100</v>
      </c>
      <c r="S148" s="205"/>
      <c r="T148" s="205">
        <f>SUM(T136:T138,T141)</f>
        <v>2.6799999999999997</v>
      </c>
      <c r="U148" s="205"/>
      <c r="V148" s="106" t="s">
        <v>100</v>
      </c>
    </row>
    <row r="149" spans="1:23" ht="39" customHeight="1" x14ac:dyDescent="0.3">
      <c r="A149" s="197" t="s">
        <v>165</v>
      </c>
      <c r="B149" s="198"/>
      <c r="C149" s="198"/>
      <c r="D149" s="198"/>
      <c r="E149" s="198"/>
      <c r="F149" s="198"/>
      <c r="G149" s="107">
        <v>0</v>
      </c>
      <c r="H149" s="107">
        <v>0</v>
      </c>
      <c r="I149" s="107">
        <v>0</v>
      </c>
      <c r="J149" s="107">
        <v>0</v>
      </c>
      <c r="K149" s="107">
        <v>0</v>
      </c>
      <c r="L149" s="107">
        <v>0</v>
      </c>
      <c r="M149" s="100" t="s">
        <v>100</v>
      </c>
      <c r="N149" s="204" t="s">
        <v>342</v>
      </c>
      <c r="O149" s="204"/>
      <c r="P149" s="204"/>
      <c r="Q149" s="204"/>
      <c r="R149" s="205" t="s">
        <v>100</v>
      </c>
      <c r="S149" s="205"/>
      <c r="T149" s="206">
        <v>3</v>
      </c>
      <c r="U149" s="206"/>
      <c r="V149" s="106" t="s">
        <v>100</v>
      </c>
    </row>
    <row r="150" spans="1:23" ht="44.25" customHeight="1" x14ac:dyDescent="0.3">
      <c r="A150" s="197" t="s">
        <v>167</v>
      </c>
      <c r="B150" s="198"/>
      <c r="C150" s="198"/>
      <c r="D150" s="198"/>
      <c r="E150" s="198"/>
      <c r="F150" s="198"/>
      <c r="G150" s="107">
        <f t="shared" ref="G150:L150" si="33">G141</f>
        <v>0</v>
      </c>
      <c r="H150" s="107">
        <f t="shared" si="33"/>
        <v>0</v>
      </c>
      <c r="I150" s="107">
        <f t="shared" si="33"/>
        <v>0</v>
      </c>
      <c r="J150" s="107">
        <f t="shared" si="33"/>
        <v>0</v>
      </c>
      <c r="K150" s="107">
        <f t="shared" si="33"/>
        <v>0</v>
      </c>
      <c r="L150" s="107">
        <f t="shared" si="33"/>
        <v>0</v>
      </c>
      <c r="M150" s="100" t="s">
        <v>100</v>
      </c>
      <c r="N150" s="207" t="s">
        <v>343</v>
      </c>
      <c r="O150" s="207"/>
      <c r="P150" s="207"/>
      <c r="Q150" s="207"/>
      <c r="R150" s="208" t="s">
        <v>100</v>
      </c>
      <c r="S150" s="208"/>
      <c r="T150" s="208">
        <f>T148/T149</f>
        <v>0.8933333333333332</v>
      </c>
      <c r="U150" s="208"/>
      <c r="V150" s="106" t="s">
        <v>100</v>
      </c>
    </row>
    <row r="151" spans="1:23" ht="32.25" customHeight="1" x14ac:dyDescent="0.3">
      <c r="A151" s="197"/>
      <c r="B151" s="198"/>
      <c r="C151" s="198"/>
      <c r="D151" s="198"/>
      <c r="E151" s="198"/>
      <c r="F151" s="198"/>
      <c r="G151" s="107"/>
      <c r="H151" s="107"/>
      <c r="I151" s="107"/>
      <c r="J151" s="107"/>
      <c r="K151" s="99"/>
      <c r="L151" s="99"/>
      <c r="M151" s="100"/>
      <c r="N151" s="199" t="s">
        <v>344</v>
      </c>
      <c r="O151" s="200"/>
      <c r="P151" s="200"/>
      <c r="Q151" s="200"/>
      <c r="R151" s="201">
        <f>0.5*R145+0.3*T150+0.2*M143</f>
        <v>0.8972670265468552</v>
      </c>
      <c r="S151" s="202"/>
      <c r="T151" s="202"/>
      <c r="U151" s="202"/>
      <c r="V151" s="108" t="s">
        <v>100</v>
      </c>
    </row>
    <row r="152" spans="1:23" ht="24" customHeight="1" x14ac:dyDescent="0.3">
      <c r="A152" s="197"/>
      <c r="B152" s="197"/>
      <c r="C152" s="197"/>
      <c r="D152" s="197"/>
      <c r="E152" s="197"/>
      <c r="F152" s="197"/>
      <c r="G152" s="107"/>
      <c r="H152" s="107"/>
      <c r="I152" s="107"/>
      <c r="J152" s="107"/>
      <c r="K152" s="107"/>
      <c r="L152" s="107"/>
      <c r="M152" s="48"/>
      <c r="N152" s="199" t="s">
        <v>345</v>
      </c>
      <c r="O152" s="199"/>
      <c r="P152" s="199"/>
      <c r="Q152" s="199"/>
      <c r="R152" s="203" t="str">
        <f>IF(R151&gt;=0.95,"Высокая эффективность",IF(AND(R151&lt;0.95,R151&gt;=0.8),"Средняя эффективность",IF(AND(R151&lt;0.8,R151&gt;=0.7),"Эффективность удовлетворительная",IF(R151&lt;0.7,"Эффективность неудовлетворительная",""))))</f>
        <v>Средняя эффективность</v>
      </c>
      <c r="S152" s="203"/>
      <c r="T152" s="203"/>
      <c r="U152" s="203"/>
      <c r="V152" s="108" t="s">
        <v>100</v>
      </c>
    </row>
    <row r="153" spans="1:23" ht="21" customHeight="1" x14ac:dyDescent="0.3">
      <c r="A153" s="123" t="s">
        <v>35</v>
      </c>
      <c r="B153" s="123" t="s">
        <v>346</v>
      </c>
      <c r="C153" s="94"/>
      <c r="D153" s="223" t="s">
        <v>347</v>
      </c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15"/>
    </row>
    <row r="154" spans="1:23" ht="82.5" customHeight="1" x14ac:dyDescent="0.3">
      <c r="A154" s="51" t="s">
        <v>35</v>
      </c>
      <c r="B154" s="51" t="s">
        <v>346</v>
      </c>
      <c r="C154" s="92"/>
      <c r="D154" s="209" t="s">
        <v>348</v>
      </c>
      <c r="E154" s="209"/>
      <c r="F154" s="209"/>
      <c r="G154" s="209"/>
      <c r="H154" s="209"/>
      <c r="I154" s="209"/>
      <c r="J154" s="209"/>
      <c r="K154" s="209"/>
      <c r="L154" s="209"/>
      <c r="M154" s="209"/>
      <c r="N154" s="52" t="s">
        <v>103</v>
      </c>
      <c r="O154" s="53" t="s">
        <v>99</v>
      </c>
      <c r="P154" s="53">
        <v>120</v>
      </c>
      <c r="Q154" s="93">
        <v>130</v>
      </c>
      <c r="R154" s="55">
        <f t="shared" ref="R154:R166" si="34">IF((Q154/P154)&lt;1,Q154/P154,1)</f>
        <v>1</v>
      </c>
      <c r="S154" s="56" t="s">
        <v>100</v>
      </c>
      <c r="T154" s="56" t="s">
        <v>100</v>
      </c>
      <c r="U154" s="56" t="s">
        <v>100</v>
      </c>
      <c r="V154" s="57" t="s">
        <v>101</v>
      </c>
    </row>
    <row r="155" spans="1:23" ht="124.95" customHeight="1" x14ac:dyDescent="0.3">
      <c r="A155" s="51" t="s">
        <v>35</v>
      </c>
      <c r="B155" s="51" t="s">
        <v>346</v>
      </c>
      <c r="C155" s="92"/>
      <c r="D155" s="209" t="s">
        <v>349</v>
      </c>
      <c r="E155" s="209"/>
      <c r="F155" s="209"/>
      <c r="G155" s="209"/>
      <c r="H155" s="209"/>
      <c r="I155" s="209"/>
      <c r="J155" s="209"/>
      <c r="K155" s="209"/>
      <c r="L155" s="209"/>
      <c r="M155" s="209"/>
      <c r="N155" s="52" t="s">
        <v>350</v>
      </c>
      <c r="O155" s="53" t="s">
        <v>99</v>
      </c>
      <c r="P155" s="111">
        <v>15</v>
      </c>
      <c r="Q155" s="127">
        <v>7.6</v>
      </c>
      <c r="R155" s="55">
        <f t="shared" si="34"/>
        <v>0.5066666666666666</v>
      </c>
      <c r="S155" s="56" t="s">
        <v>100</v>
      </c>
      <c r="T155" s="56" t="s">
        <v>100</v>
      </c>
      <c r="U155" s="56" t="s">
        <v>100</v>
      </c>
      <c r="V155" s="57" t="s">
        <v>351</v>
      </c>
      <c r="W155" s="84"/>
    </row>
    <row r="156" spans="1:23" ht="31.5" customHeight="1" x14ac:dyDescent="0.3">
      <c r="A156" s="47" t="s">
        <v>35</v>
      </c>
      <c r="B156" s="47" t="s">
        <v>346</v>
      </c>
      <c r="C156" s="94" t="s">
        <v>173</v>
      </c>
      <c r="D156" s="197" t="s">
        <v>352</v>
      </c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</row>
    <row r="157" spans="1:23" ht="143.25" customHeight="1" x14ac:dyDescent="0.3">
      <c r="A157" s="69" t="s">
        <v>35</v>
      </c>
      <c r="B157" s="69" t="s">
        <v>346</v>
      </c>
      <c r="C157" s="70" t="s">
        <v>353</v>
      </c>
      <c r="D157" s="71" t="s">
        <v>354</v>
      </c>
      <c r="E157" s="71" t="s">
        <v>355</v>
      </c>
      <c r="F157" s="71" t="s">
        <v>115</v>
      </c>
      <c r="G157" s="115">
        <v>22767</v>
      </c>
      <c r="H157" s="115">
        <v>22767</v>
      </c>
      <c r="I157" s="115"/>
      <c r="J157" s="115"/>
      <c r="K157" s="74">
        <f t="shared" ref="K157:K169" si="35">H157-I157+J157</f>
        <v>22767</v>
      </c>
      <c r="L157" s="120"/>
      <c r="M157" s="75">
        <f t="shared" si="21"/>
        <v>1</v>
      </c>
      <c r="N157" s="71" t="s">
        <v>356</v>
      </c>
      <c r="O157" s="76" t="s">
        <v>120</v>
      </c>
      <c r="P157" s="76">
        <v>642</v>
      </c>
      <c r="Q157" s="93">
        <v>489</v>
      </c>
      <c r="R157" s="81" t="s">
        <v>100</v>
      </c>
      <c r="S157" s="81" t="s">
        <v>100</v>
      </c>
      <c r="T157" s="80">
        <f t="shared" ref="T157:T169" si="36">IF((Q157/P157)&lt;1,Q157/P157,1)</f>
        <v>0.76168224299065423</v>
      </c>
      <c r="U157" s="81" t="s">
        <v>100</v>
      </c>
      <c r="V157" s="57" t="s">
        <v>357</v>
      </c>
      <c r="W157" s="84"/>
    </row>
    <row r="158" spans="1:23" ht="69" customHeight="1" x14ac:dyDescent="0.3">
      <c r="A158" s="69" t="s">
        <v>35</v>
      </c>
      <c r="B158" s="69" t="s">
        <v>346</v>
      </c>
      <c r="C158" s="70" t="s">
        <v>74</v>
      </c>
      <c r="D158" s="71" t="s">
        <v>358</v>
      </c>
      <c r="E158" s="71" t="s">
        <v>355</v>
      </c>
      <c r="F158" s="71" t="s">
        <v>115</v>
      </c>
      <c r="G158" s="115">
        <v>0</v>
      </c>
      <c r="H158" s="115">
        <v>0</v>
      </c>
      <c r="I158" s="115"/>
      <c r="J158" s="115"/>
      <c r="K158" s="74">
        <f t="shared" si="35"/>
        <v>0</v>
      </c>
      <c r="L158" s="120"/>
      <c r="M158" s="75" t="e">
        <f t="shared" si="21"/>
        <v>#DIV/0!</v>
      </c>
      <c r="N158" s="71" t="s">
        <v>359</v>
      </c>
      <c r="O158" s="76" t="s">
        <v>120</v>
      </c>
      <c r="P158" s="76">
        <v>500</v>
      </c>
      <c r="Q158" s="93">
        <v>1137</v>
      </c>
      <c r="R158" s="81" t="s">
        <v>100</v>
      </c>
      <c r="S158" s="81" t="s">
        <v>100</v>
      </c>
      <c r="T158" s="80">
        <f t="shared" si="36"/>
        <v>1</v>
      </c>
      <c r="U158" s="81" t="s">
        <v>100</v>
      </c>
      <c r="V158" s="57" t="s">
        <v>101</v>
      </c>
    </row>
    <row r="159" spans="1:23" ht="111.75" customHeight="1" x14ac:dyDescent="0.3">
      <c r="A159" s="51" t="s">
        <v>35</v>
      </c>
      <c r="B159" s="51" t="s">
        <v>346</v>
      </c>
      <c r="C159" s="92"/>
      <c r="D159" s="209" t="s">
        <v>360</v>
      </c>
      <c r="E159" s="209"/>
      <c r="F159" s="209"/>
      <c r="G159" s="209"/>
      <c r="H159" s="209"/>
      <c r="I159" s="209"/>
      <c r="J159" s="209"/>
      <c r="K159" s="209"/>
      <c r="L159" s="209"/>
      <c r="M159" s="209"/>
      <c r="N159" s="52" t="s">
        <v>361</v>
      </c>
      <c r="O159" s="53" t="s">
        <v>99</v>
      </c>
      <c r="P159" s="53">
        <v>75</v>
      </c>
      <c r="Q159" s="93">
        <v>75</v>
      </c>
      <c r="R159" s="55">
        <f t="shared" si="34"/>
        <v>1</v>
      </c>
      <c r="S159" s="56" t="s">
        <v>100</v>
      </c>
      <c r="T159" s="56" t="s">
        <v>100</v>
      </c>
      <c r="U159" s="56" t="s">
        <v>100</v>
      </c>
      <c r="V159" s="57" t="s">
        <v>101</v>
      </c>
    </row>
    <row r="160" spans="1:23" ht="27" customHeight="1" x14ac:dyDescent="0.3">
      <c r="A160" s="47" t="s">
        <v>35</v>
      </c>
      <c r="B160" s="47" t="s">
        <v>346</v>
      </c>
      <c r="C160" s="94"/>
      <c r="D160" s="197" t="s">
        <v>362</v>
      </c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</row>
    <row r="161" spans="1:22" ht="155.25" customHeight="1" x14ac:dyDescent="0.3">
      <c r="A161" s="69" t="s">
        <v>35</v>
      </c>
      <c r="B161" s="69" t="s">
        <v>346</v>
      </c>
      <c r="C161" s="70" t="s">
        <v>353</v>
      </c>
      <c r="D161" s="71" t="s">
        <v>363</v>
      </c>
      <c r="E161" s="71" t="s">
        <v>355</v>
      </c>
      <c r="F161" s="71" t="s">
        <v>115</v>
      </c>
      <c r="G161" s="115">
        <v>0</v>
      </c>
      <c r="H161" s="115">
        <v>0</v>
      </c>
      <c r="I161" s="115"/>
      <c r="J161" s="115"/>
      <c r="K161" s="74">
        <f t="shared" si="35"/>
        <v>0</v>
      </c>
      <c r="L161" s="120"/>
      <c r="M161" s="75" t="e">
        <f t="shared" si="21"/>
        <v>#DIV/0!</v>
      </c>
      <c r="N161" s="71" t="s">
        <v>364</v>
      </c>
      <c r="O161" s="76" t="s">
        <v>99</v>
      </c>
      <c r="P161" s="76">
        <v>20</v>
      </c>
      <c r="Q161" s="93">
        <v>52.7</v>
      </c>
      <c r="R161" s="81" t="s">
        <v>100</v>
      </c>
      <c r="S161" s="81" t="s">
        <v>100</v>
      </c>
      <c r="T161" s="80">
        <f t="shared" si="36"/>
        <v>1</v>
      </c>
      <c r="U161" s="81" t="s">
        <v>100</v>
      </c>
      <c r="V161" s="57" t="s">
        <v>101</v>
      </c>
    </row>
    <row r="162" spans="1:22" ht="96.75" customHeight="1" x14ac:dyDescent="0.3">
      <c r="A162" s="51" t="s">
        <v>35</v>
      </c>
      <c r="B162" s="51" t="s">
        <v>346</v>
      </c>
      <c r="C162" s="92"/>
      <c r="D162" s="209" t="s">
        <v>365</v>
      </c>
      <c r="E162" s="209"/>
      <c r="F162" s="209"/>
      <c r="G162" s="209"/>
      <c r="H162" s="209"/>
      <c r="I162" s="209"/>
      <c r="J162" s="209"/>
      <c r="K162" s="209"/>
      <c r="L162" s="209"/>
      <c r="M162" s="209"/>
      <c r="N162" s="52" t="s">
        <v>366</v>
      </c>
      <c r="O162" s="53" t="s">
        <v>120</v>
      </c>
      <c r="P162" s="53">
        <v>1</v>
      </c>
      <c r="Q162" s="93">
        <v>5</v>
      </c>
      <c r="R162" s="55">
        <f t="shared" si="34"/>
        <v>1</v>
      </c>
      <c r="S162" s="56" t="s">
        <v>100</v>
      </c>
      <c r="T162" s="56" t="s">
        <v>100</v>
      </c>
      <c r="U162" s="56" t="s">
        <v>100</v>
      </c>
      <c r="V162" s="57" t="s">
        <v>101</v>
      </c>
    </row>
    <row r="163" spans="1:22" ht="21" customHeight="1" x14ac:dyDescent="0.3">
      <c r="A163" s="47" t="s">
        <v>35</v>
      </c>
      <c r="B163" s="47" t="s">
        <v>346</v>
      </c>
      <c r="C163" s="94"/>
      <c r="D163" s="197" t="s">
        <v>367</v>
      </c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97"/>
    </row>
    <row r="164" spans="1:22" ht="74.25" customHeight="1" x14ac:dyDescent="0.3">
      <c r="A164" s="69" t="s">
        <v>35</v>
      </c>
      <c r="B164" s="69" t="s">
        <v>346</v>
      </c>
      <c r="C164" s="70" t="s">
        <v>353</v>
      </c>
      <c r="D164" s="71" t="s">
        <v>368</v>
      </c>
      <c r="E164" s="71" t="s">
        <v>355</v>
      </c>
      <c r="F164" s="71" t="s">
        <v>115</v>
      </c>
      <c r="G164" s="115">
        <v>0</v>
      </c>
      <c r="H164" s="115">
        <v>0</v>
      </c>
      <c r="I164" s="115"/>
      <c r="J164" s="115"/>
      <c r="K164" s="74">
        <f t="shared" si="35"/>
        <v>0</v>
      </c>
      <c r="L164" s="120"/>
      <c r="M164" s="75" t="e">
        <f t="shared" si="21"/>
        <v>#DIV/0!</v>
      </c>
      <c r="N164" s="71" t="s">
        <v>369</v>
      </c>
      <c r="O164" s="76" t="s">
        <v>120</v>
      </c>
      <c r="P164" s="76">
        <v>0</v>
      </c>
      <c r="Q164" s="93">
        <v>0</v>
      </c>
      <c r="R164" s="81" t="s">
        <v>100</v>
      </c>
      <c r="S164" s="81" t="s">
        <v>100</v>
      </c>
      <c r="T164" s="80" t="s">
        <v>100</v>
      </c>
      <c r="U164" s="81" t="s">
        <v>100</v>
      </c>
      <c r="V164" s="57" t="s">
        <v>320</v>
      </c>
    </row>
    <row r="165" spans="1:22" ht="99" customHeight="1" x14ac:dyDescent="0.3">
      <c r="A165" s="221" t="s">
        <v>35</v>
      </c>
      <c r="B165" s="221" t="s">
        <v>346</v>
      </c>
      <c r="C165" s="222"/>
      <c r="D165" s="209" t="s">
        <v>370</v>
      </c>
      <c r="E165" s="209"/>
      <c r="F165" s="209"/>
      <c r="G165" s="209"/>
      <c r="H165" s="209"/>
      <c r="I165" s="209"/>
      <c r="J165" s="209"/>
      <c r="K165" s="209"/>
      <c r="L165" s="209"/>
      <c r="M165" s="209"/>
      <c r="N165" s="52" t="s">
        <v>371</v>
      </c>
      <c r="O165" s="53" t="s">
        <v>99</v>
      </c>
      <c r="P165" s="53">
        <v>107</v>
      </c>
      <c r="Q165" s="93">
        <v>112</v>
      </c>
      <c r="R165" s="55">
        <f t="shared" si="34"/>
        <v>1</v>
      </c>
      <c r="S165" s="56" t="s">
        <v>100</v>
      </c>
      <c r="T165" s="56" t="s">
        <v>100</v>
      </c>
      <c r="U165" s="56" t="s">
        <v>100</v>
      </c>
      <c r="V165" s="57" t="s">
        <v>101</v>
      </c>
    </row>
    <row r="166" spans="1:22" ht="51.75" customHeight="1" x14ac:dyDescent="0.3">
      <c r="A166" s="221"/>
      <c r="B166" s="221"/>
      <c r="C166" s="222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52" t="s">
        <v>372</v>
      </c>
      <c r="O166" s="53" t="s">
        <v>120</v>
      </c>
      <c r="P166" s="53">
        <v>79440</v>
      </c>
      <c r="Q166" s="93">
        <v>86361</v>
      </c>
      <c r="R166" s="55">
        <f t="shared" si="34"/>
        <v>1</v>
      </c>
      <c r="S166" s="56" t="s">
        <v>100</v>
      </c>
      <c r="T166" s="56" t="s">
        <v>100</v>
      </c>
      <c r="U166" s="56" t="s">
        <v>100</v>
      </c>
      <c r="V166" s="57" t="s">
        <v>101</v>
      </c>
    </row>
    <row r="167" spans="1:22" ht="22.5" customHeight="1" x14ac:dyDescent="0.3">
      <c r="A167" s="47" t="s">
        <v>35</v>
      </c>
      <c r="B167" s="47" t="s">
        <v>346</v>
      </c>
      <c r="C167" s="94"/>
      <c r="D167" s="197" t="s">
        <v>373</v>
      </c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</row>
    <row r="168" spans="1:22" ht="63" customHeight="1" x14ac:dyDescent="0.3">
      <c r="A168" s="69" t="s">
        <v>35</v>
      </c>
      <c r="B168" s="69" t="s">
        <v>346</v>
      </c>
      <c r="C168" s="70" t="s">
        <v>353</v>
      </c>
      <c r="D168" s="71" t="s">
        <v>374</v>
      </c>
      <c r="E168" s="71" t="s">
        <v>355</v>
      </c>
      <c r="F168" s="71" t="s">
        <v>115</v>
      </c>
      <c r="G168" s="73">
        <v>0</v>
      </c>
      <c r="H168" s="73">
        <v>0</v>
      </c>
      <c r="I168" s="73"/>
      <c r="J168" s="73"/>
      <c r="K168" s="74">
        <f t="shared" si="35"/>
        <v>0</v>
      </c>
      <c r="L168" s="120"/>
      <c r="M168" s="75" t="e">
        <f t="shared" si="21"/>
        <v>#DIV/0!</v>
      </c>
      <c r="N168" s="71" t="s">
        <v>375</v>
      </c>
      <c r="O168" s="76" t="s">
        <v>120</v>
      </c>
      <c r="P168" s="76">
        <v>3</v>
      </c>
      <c r="Q168" s="59">
        <v>5</v>
      </c>
      <c r="R168" s="81" t="s">
        <v>100</v>
      </c>
      <c r="S168" s="81" t="s">
        <v>100</v>
      </c>
      <c r="T168" s="80">
        <f t="shared" si="36"/>
        <v>1</v>
      </c>
      <c r="U168" s="81" t="s">
        <v>100</v>
      </c>
      <c r="V168" s="57" t="s">
        <v>101</v>
      </c>
    </row>
    <row r="169" spans="1:22" ht="157.5" customHeight="1" x14ac:dyDescent="0.3">
      <c r="A169" s="69" t="s">
        <v>35</v>
      </c>
      <c r="B169" s="69" t="s">
        <v>346</v>
      </c>
      <c r="C169" s="70" t="s">
        <v>353</v>
      </c>
      <c r="D169" s="71" t="s">
        <v>376</v>
      </c>
      <c r="E169" s="71" t="s">
        <v>355</v>
      </c>
      <c r="F169" s="71" t="s">
        <v>115</v>
      </c>
      <c r="G169" s="115">
        <v>0</v>
      </c>
      <c r="H169" s="115">
        <v>0</v>
      </c>
      <c r="I169" s="115"/>
      <c r="J169" s="115"/>
      <c r="K169" s="74">
        <f t="shared" si="35"/>
        <v>0</v>
      </c>
      <c r="L169" s="120"/>
      <c r="M169" s="75" t="e">
        <f t="shared" si="21"/>
        <v>#DIV/0!</v>
      </c>
      <c r="N169" s="71" t="s">
        <v>377</v>
      </c>
      <c r="O169" s="76" t="s">
        <v>194</v>
      </c>
      <c r="P169" s="76">
        <v>5</v>
      </c>
      <c r="Q169" s="117">
        <v>8</v>
      </c>
      <c r="R169" s="81" t="s">
        <v>100</v>
      </c>
      <c r="S169" s="81" t="s">
        <v>100</v>
      </c>
      <c r="T169" s="80">
        <f t="shared" si="36"/>
        <v>1</v>
      </c>
      <c r="U169" s="81" t="s">
        <v>100</v>
      </c>
      <c r="V169" s="57" t="s">
        <v>101</v>
      </c>
    </row>
    <row r="170" spans="1:22" ht="31.5" customHeight="1" x14ac:dyDescent="0.3">
      <c r="A170" s="215" t="s">
        <v>378</v>
      </c>
      <c r="B170" s="198"/>
      <c r="C170" s="198"/>
      <c r="D170" s="198"/>
      <c r="E170" s="198"/>
      <c r="F170" s="198"/>
      <c r="G170" s="218"/>
      <c r="H170" s="218"/>
      <c r="I170" s="218"/>
      <c r="J170" s="218"/>
      <c r="K170" s="218"/>
      <c r="L170" s="218"/>
      <c r="M170" s="218"/>
      <c r="N170" s="68"/>
      <c r="O170" s="99"/>
      <c r="P170" s="99"/>
      <c r="Q170" s="99"/>
      <c r="R170" s="100"/>
      <c r="S170" s="100"/>
      <c r="T170" s="100"/>
      <c r="U170" s="100"/>
      <c r="V170" s="68"/>
    </row>
    <row r="171" spans="1:22" ht="31.5" customHeight="1" x14ac:dyDescent="0.3">
      <c r="A171" s="197" t="s">
        <v>155</v>
      </c>
      <c r="B171" s="198"/>
      <c r="C171" s="198"/>
      <c r="D171" s="198"/>
      <c r="E171" s="198"/>
      <c r="F171" s="198"/>
      <c r="G171" s="101">
        <f t="shared" ref="G171:L171" si="37">G172+G178</f>
        <v>22767</v>
      </c>
      <c r="H171" s="101">
        <f t="shared" si="37"/>
        <v>22767</v>
      </c>
      <c r="I171" s="101">
        <f t="shared" si="37"/>
        <v>0</v>
      </c>
      <c r="J171" s="101">
        <f t="shared" si="37"/>
        <v>0</v>
      </c>
      <c r="K171" s="101">
        <f t="shared" si="37"/>
        <v>22767</v>
      </c>
      <c r="L171" s="101">
        <f t="shared" si="37"/>
        <v>0</v>
      </c>
      <c r="M171" s="102">
        <f t="shared" si="21"/>
        <v>1</v>
      </c>
      <c r="N171" s="209" t="s">
        <v>379</v>
      </c>
      <c r="O171" s="219"/>
      <c r="P171" s="219"/>
      <c r="Q171" s="219"/>
      <c r="R171" s="211">
        <f>SUM(R154:R155,R159,R162,R165:R166)</f>
        <v>5.5066666666666668</v>
      </c>
      <c r="S171" s="220"/>
      <c r="T171" s="211" t="s">
        <v>100</v>
      </c>
      <c r="U171" s="220"/>
      <c r="V171" s="103" t="s">
        <v>100</v>
      </c>
    </row>
    <row r="172" spans="1:22" ht="39.75" customHeight="1" x14ac:dyDescent="0.3">
      <c r="A172" s="197" t="s">
        <v>157</v>
      </c>
      <c r="B172" s="198"/>
      <c r="C172" s="198"/>
      <c r="D172" s="198"/>
      <c r="E172" s="198"/>
      <c r="F172" s="198"/>
      <c r="G172" s="104">
        <f t="shared" ref="G172:L172" si="38">SUM(G174:G177)</f>
        <v>22767</v>
      </c>
      <c r="H172" s="104">
        <f t="shared" si="38"/>
        <v>22767</v>
      </c>
      <c r="I172" s="104">
        <f t="shared" si="38"/>
        <v>0</v>
      </c>
      <c r="J172" s="104">
        <f t="shared" si="38"/>
        <v>0</v>
      </c>
      <c r="K172" s="104">
        <f t="shared" si="38"/>
        <v>22767</v>
      </c>
      <c r="L172" s="104">
        <f t="shared" si="38"/>
        <v>0</v>
      </c>
      <c r="M172" s="100" t="s">
        <v>100</v>
      </c>
      <c r="N172" s="209" t="s">
        <v>380</v>
      </c>
      <c r="O172" s="209"/>
      <c r="P172" s="209"/>
      <c r="Q172" s="209"/>
      <c r="R172" s="210">
        <v>6</v>
      </c>
      <c r="S172" s="210"/>
      <c r="T172" s="211" t="s">
        <v>100</v>
      </c>
      <c r="U172" s="211"/>
      <c r="V172" s="103" t="s">
        <v>100</v>
      </c>
    </row>
    <row r="173" spans="1:22" ht="31.5" customHeight="1" x14ac:dyDescent="0.3">
      <c r="A173" s="197" t="s">
        <v>159</v>
      </c>
      <c r="B173" s="198"/>
      <c r="C173" s="198"/>
      <c r="D173" s="198"/>
      <c r="E173" s="198"/>
      <c r="F173" s="198"/>
      <c r="G173" s="104"/>
      <c r="H173" s="104"/>
      <c r="I173" s="104"/>
      <c r="J173" s="104"/>
      <c r="K173" s="104"/>
      <c r="L173" s="105"/>
      <c r="M173" s="100" t="s">
        <v>100</v>
      </c>
      <c r="N173" s="212" t="s">
        <v>381</v>
      </c>
      <c r="O173" s="212"/>
      <c r="P173" s="212"/>
      <c r="Q173" s="212"/>
      <c r="R173" s="213">
        <f>R171/R172</f>
        <v>0.9177777777777778</v>
      </c>
      <c r="S173" s="213"/>
      <c r="T173" s="211" t="s">
        <v>100</v>
      </c>
      <c r="U173" s="211"/>
      <c r="V173" s="214" t="s">
        <v>100</v>
      </c>
    </row>
    <row r="174" spans="1:22" ht="31.5" customHeight="1" x14ac:dyDescent="0.3">
      <c r="A174" s="197" t="s">
        <v>161</v>
      </c>
      <c r="B174" s="198"/>
      <c r="C174" s="198"/>
      <c r="D174" s="198"/>
      <c r="E174" s="198"/>
      <c r="F174" s="198"/>
      <c r="G174" s="104">
        <f t="shared" ref="G174:L174" si="39">SUM(G157:G158,G161,G164,G168:G169)</f>
        <v>22767</v>
      </c>
      <c r="H174" s="104">
        <f t="shared" si="39"/>
        <v>22767</v>
      </c>
      <c r="I174" s="104">
        <f t="shared" si="39"/>
        <v>0</v>
      </c>
      <c r="J174" s="104">
        <f t="shared" si="39"/>
        <v>0</v>
      </c>
      <c r="K174" s="104">
        <f t="shared" si="39"/>
        <v>22767</v>
      </c>
      <c r="L174" s="104">
        <f t="shared" si="39"/>
        <v>0</v>
      </c>
      <c r="M174" s="100" t="s">
        <v>100</v>
      </c>
      <c r="N174" s="212"/>
      <c r="O174" s="212"/>
      <c r="P174" s="212"/>
      <c r="Q174" s="212"/>
      <c r="R174" s="213"/>
      <c r="S174" s="213"/>
      <c r="T174" s="211"/>
      <c r="U174" s="211"/>
      <c r="V174" s="214"/>
    </row>
    <row r="175" spans="1:22" ht="31.5" customHeight="1" x14ac:dyDescent="0.3">
      <c r="A175" s="197" t="s">
        <v>162</v>
      </c>
      <c r="B175" s="198"/>
      <c r="C175" s="198"/>
      <c r="D175" s="198"/>
      <c r="E175" s="198"/>
      <c r="F175" s="198"/>
      <c r="G175" s="107">
        <v>0</v>
      </c>
      <c r="H175" s="107">
        <v>0</v>
      </c>
      <c r="I175" s="107">
        <v>0</v>
      </c>
      <c r="J175" s="107">
        <v>0</v>
      </c>
      <c r="K175" s="107">
        <v>0</v>
      </c>
      <c r="L175" s="107">
        <v>0</v>
      </c>
      <c r="M175" s="100" t="s">
        <v>100</v>
      </c>
      <c r="N175" s="212"/>
      <c r="O175" s="212"/>
      <c r="P175" s="212"/>
      <c r="Q175" s="212"/>
      <c r="R175" s="213"/>
      <c r="S175" s="213"/>
      <c r="T175" s="211"/>
      <c r="U175" s="211"/>
      <c r="V175" s="214"/>
    </row>
    <row r="176" spans="1:22" ht="31.5" customHeight="1" x14ac:dyDescent="0.3">
      <c r="A176" s="197" t="s">
        <v>163</v>
      </c>
      <c r="B176" s="198"/>
      <c r="C176" s="198"/>
      <c r="D176" s="198"/>
      <c r="E176" s="198"/>
      <c r="F176" s="198"/>
      <c r="G176" s="107">
        <v>0</v>
      </c>
      <c r="H176" s="107">
        <v>0</v>
      </c>
      <c r="I176" s="107">
        <v>0</v>
      </c>
      <c r="J176" s="107">
        <v>0</v>
      </c>
      <c r="K176" s="107">
        <v>0</v>
      </c>
      <c r="L176" s="107">
        <v>0</v>
      </c>
      <c r="M176" s="100" t="s">
        <v>100</v>
      </c>
      <c r="N176" s="204" t="s">
        <v>382</v>
      </c>
      <c r="O176" s="204"/>
      <c r="P176" s="204"/>
      <c r="Q176" s="204"/>
      <c r="R176" s="205" t="s">
        <v>100</v>
      </c>
      <c r="S176" s="205"/>
      <c r="T176" s="205">
        <f>SUM(T157:T158,T161,T168:T169)</f>
        <v>4.7616822429906538</v>
      </c>
      <c r="U176" s="205"/>
      <c r="V176" s="106" t="s">
        <v>100</v>
      </c>
    </row>
    <row r="177" spans="1:22" ht="31.5" customHeight="1" x14ac:dyDescent="0.3">
      <c r="A177" s="197" t="s">
        <v>165</v>
      </c>
      <c r="B177" s="198"/>
      <c r="C177" s="198"/>
      <c r="D177" s="198"/>
      <c r="E177" s="198"/>
      <c r="F177" s="198"/>
      <c r="G177" s="107">
        <v>0</v>
      </c>
      <c r="H177" s="107">
        <v>0</v>
      </c>
      <c r="I177" s="107">
        <v>0</v>
      </c>
      <c r="J177" s="107">
        <v>0</v>
      </c>
      <c r="K177" s="107">
        <v>0</v>
      </c>
      <c r="L177" s="107">
        <v>0</v>
      </c>
      <c r="M177" s="100" t="s">
        <v>100</v>
      </c>
      <c r="N177" s="204" t="s">
        <v>383</v>
      </c>
      <c r="O177" s="204"/>
      <c r="P177" s="204"/>
      <c r="Q177" s="204"/>
      <c r="R177" s="205" t="s">
        <v>100</v>
      </c>
      <c r="S177" s="205"/>
      <c r="T177" s="206">
        <v>5</v>
      </c>
      <c r="U177" s="206"/>
      <c r="V177" s="106" t="s">
        <v>100</v>
      </c>
    </row>
    <row r="178" spans="1:22" ht="31.5" customHeight="1" x14ac:dyDescent="0.3">
      <c r="A178" s="197" t="s">
        <v>167</v>
      </c>
      <c r="B178" s="198"/>
      <c r="C178" s="198"/>
      <c r="D178" s="198"/>
      <c r="E178" s="198"/>
      <c r="F178" s="198"/>
      <c r="G178" s="107">
        <v>0</v>
      </c>
      <c r="H178" s="107">
        <v>0</v>
      </c>
      <c r="I178" s="107">
        <v>0</v>
      </c>
      <c r="J178" s="107">
        <v>0</v>
      </c>
      <c r="K178" s="107">
        <v>0</v>
      </c>
      <c r="L178" s="107">
        <v>0</v>
      </c>
      <c r="M178" s="100" t="s">
        <v>100</v>
      </c>
      <c r="N178" s="207" t="s">
        <v>384</v>
      </c>
      <c r="O178" s="207"/>
      <c r="P178" s="207"/>
      <c r="Q178" s="207"/>
      <c r="R178" s="208" t="s">
        <v>100</v>
      </c>
      <c r="S178" s="208"/>
      <c r="T178" s="208">
        <f>T176/T177</f>
        <v>0.95233644859813071</v>
      </c>
      <c r="U178" s="208"/>
      <c r="V178" s="106" t="s">
        <v>100</v>
      </c>
    </row>
    <row r="179" spans="1:22" ht="34.5" customHeight="1" x14ac:dyDescent="0.3">
      <c r="A179" s="197"/>
      <c r="B179" s="198"/>
      <c r="C179" s="198"/>
      <c r="D179" s="198"/>
      <c r="E179" s="198"/>
      <c r="F179" s="198"/>
      <c r="G179" s="107"/>
      <c r="H179" s="107"/>
      <c r="I179" s="107"/>
      <c r="J179" s="107"/>
      <c r="K179" s="99"/>
      <c r="L179" s="99"/>
      <c r="M179" s="100"/>
      <c r="N179" s="199" t="s">
        <v>385</v>
      </c>
      <c r="O179" s="200"/>
      <c r="P179" s="200"/>
      <c r="Q179" s="200"/>
      <c r="R179" s="201">
        <f>0.5*R173+0.3*T178+0.2*M171</f>
        <v>0.94458982346832809</v>
      </c>
      <c r="S179" s="202"/>
      <c r="T179" s="202"/>
      <c r="U179" s="202"/>
      <c r="V179" s="108" t="s">
        <v>100</v>
      </c>
    </row>
    <row r="180" spans="1:22" ht="29.25" customHeight="1" x14ac:dyDescent="0.3">
      <c r="A180" s="197"/>
      <c r="B180" s="197"/>
      <c r="C180" s="197"/>
      <c r="D180" s="197"/>
      <c r="E180" s="197"/>
      <c r="F180" s="197"/>
      <c r="G180" s="107"/>
      <c r="H180" s="107"/>
      <c r="I180" s="107"/>
      <c r="J180" s="107"/>
      <c r="K180" s="107"/>
      <c r="L180" s="107"/>
      <c r="M180" s="48"/>
      <c r="N180" s="199" t="s">
        <v>386</v>
      </c>
      <c r="O180" s="199"/>
      <c r="P180" s="199"/>
      <c r="Q180" s="199"/>
      <c r="R180" s="203" t="str">
        <f>IF(R179&gt;=0.95,"Высокая эффективность",IF(AND(R179&lt;0.95,R179&gt;=0.8),"Средняя эффективность",IF(AND(R179&lt;0.8,R179&gt;=0.7),"Эффективность удовлетворительная",IF(R179&lt;0.7,"Эффективность неудовлетворительная",""))))</f>
        <v>Средняя эффективность</v>
      </c>
      <c r="S180" s="203"/>
      <c r="T180" s="203"/>
      <c r="U180" s="203"/>
      <c r="V180" s="108" t="s">
        <v>100</v>
      </c>
    </row>
    <row r="181" spans="1:22" ht="24" customHeight="1" x14ac:dyDescent="0.3">
      <c r="A181" s="46"/>
      <c r="B181" s="46"/>
      <c r="C181" s="46"/>
      <c r="D181" s="97"/>
      <c r="E181" s="97"/>
      <c r="F181" s="97"/>
      <c r="G181" s="107"/>
      <c r="H181" s="107"/>
      <c r="I181" s="107"/>
      <c r="J181" s="107"/>
      <c r="K181" s="107"/>
      <c r="L181" s="107"/>
      <c r="M181" s="48"/>
      <c r="N181" s="98"/>
      <c r="O181" s="124"/>
      <c r="P181" s="124"/>
      <c r="Q181" s="124"/>
      <c r="R181" s="135"/>
      <c r="S181" s="135"/>
      <c r="T181" s="135"/>
      <c r="U181" s="135"/>
      <c r="V181" s="68"/>
    </row>
    <row r="182" spans="1:22" ht="33" customHeight="1" x14ac:dyDescent="0.3">
      <c r="A182" s="215" t="s">
        <v>387</v>
      </c>
      <c r="B182" s="198"/>
      <c r="C182" s="198"/>
      <c r="D182" s="198"/>
      <c r="E182" s="198"/>
      <c r="F182" s="198"/>
      <c r="G182" s="216"/>
      <c r="H182" s="216"/>
      <c r="I182" s="216"/>
      <c r="J182" s="216"/>
      <c r="K182" s="216"/>
      <c r="L182" s="216"/>
      <c r="M182" s="216"/>
      <c r="N182" s="217"/>
      <c r="O182" s="217"/>
      <c r="P182" s="217"/>
      <c r="Q182" s="217"/>
      <c r="R182" s="218"/>
      <c r="S182" s="218"/>
      <c r="T182" s="218"/>
      <c r="U182" s="218"/>
      <c r="V182" s="68"/>
    </row>
    <row r="183" spans="1:22" ht="25.5" customHeight="1" x14ac:dyDescent="0.3">
      <c r="A183" s="197" t="s">
        <v>155</v>
      </c>
      <c r="B183" s="198"/>
      <c r="C183" s="198"/>
      <c r="D183" s="198"/>
      <c r="E183" s="198"/>
      <c r="F183" s="198"/>
      <c r="G183" s="101">
        <f t="shared" ref="G183:L183" si="40">G184+G190</f>
        <v>346586.04199999996</v>
      </c>
      <c r="H183" s="101">
        <f t="shared" si="40"/>
        <v>346017.69699999999</v>
      </c>
      <c r="I183" s="101">
        <f t="shared" si="40"/>
        <v>0</v>
      </c>
      <c r="J183" s="101">
        <f t="shared" si="40"/>
        <v>77519.759999999995</v>
      </c>
      <c r="K183" s="101">
        <f t="shared" si="40"/>
        <v>423537.45699999999</v>
      </c>
      <c r="L183" s="101">
        <f t="shared" si="40"/>
        <v>0</v>
      </c>
      <c r="M183" s="102">
        <f t="shared" ref="M183" si="41">IF((K183/(G183-L183))&lt;1,(K183/(G183-L183)),1)</f>
        <v>1</v>
      </c>
      <c r="N183" s="209" t="s">
        <v>388</v>
      </c>
      <c r="O183" s="219"/>
      <c r="P183" s="219"/>
      <c r="Q183" s="219"/>
      <c r="R183" s="211">
        <f t="shared" ref="R183:R184" si="42">R36+R68+R90+R114+R143+R171</f>
        <v>31.673217314404546</v>
      </c>
      <c r="S183" s="220"/>
      <c r="T183" s="211" t="s">
        <v>100</v>
      </c>
      <c r="U183" s="220"/>
      <c r="V183" s="103" t="s">
        <v>100</v>
      </c>
    </row>
    <row r="184" spans="1:22" ht="33" customHeight="1" x14ac:dyDescent="0.3">
      <c r="A184" s="197" t="s">
        <v>157</v>
      </c>
      <c r="B184" s="198"/>
      <c r="C184" s="198"/>
      <c r="D184" s="198"/>
      <c r="E184" s="198"/>
      <c r="F184" s="198"/>
      <c r="G184" s="104">
        <f t="shared" ref="G184:L184" si="43">SUM(G186:G189)</f>
        <v>345886.04199999996</v>
      </c>
      <c r="H184" s="104">
        <f t="shared" si="43"/>
        <v>345091.41699999996</v>
      </c>
      <c r="I184" s="104">
        <f t="shared" si="43"/>
        <v>0</v>
      </c>
      <c r="J184" s="104">
        <f t="shared" si="43"/>
        <v>77519.759999999995</v>
      </c>
      <c r="K184" s="104">
        <f t="shared" si="43"/>
        <v>422611.17699999997</v>
      </c>
      <c r="L184" s="104">
        <f t="shared" si="43"/>
        <v>0</v>
      </c>
      <c r="M184" s="100" t="s">
        <v>100</v>
      </c>
      <c r="N184" s="209" t="s">
        <v>389</v>
      </c>
      <c r="O184" s="209"/>
      <c r="P184" s="209"/>
      <c r="Q184" s="209"/>
      <c r="R184" s="210">
        <f t="shared" si="42"/>
        <v>34</v>
      </c>
      <c r="S184" s="210"/>
      <c r="T184" s="211" t="s">
        <v>100</v>
      </c>
      <c r="U184" s="211"/>
      <c r="V184" s="103" t="s">
        <v>100</v>
      </c>
    </row>
    <row r="185" spans="1:22" ht="24" customHeight="1" x14ac:dyDescent="0.3">
      <c r="A185" s="197" t="s">
        <v>159</v>
      </c>
      <c r="B185" s="198"/>
      <c r="C185" s="198"/>
      <c r="D185" s="198"/>
      <c r="E185" s="198"/>
      <c r="F185" s="198"/>
      <c r="G185" s="104"/>
      <c r="H185" s="104"/>
      <c r="I185" s="104"/>
      <c r="J185" s="104"/>
      <c r="K185" s="104"/>
      <c r="L185" s="129"/>
      <c r="M185" s="100" t="s">
        <v>100</v>
      </c>
      <c r="N185" s="212" t="s">
        <v>390</v>
      </c>
      <c r="O185" s="212"/>
      <c r="P185" s="212"/>
      <c r="Q185" s="212"/>
      <c r="R185" s="213">
        <f>R183/R184</f>
        <v>0.93156521512954549</v>
      </c>
      <c r="S185" s="213"/>
      <c r="T185" s="211" t="s">
        <v>100</v>
      </c>
      <c r="U185" s="211"/>
      <c r="V185" s="214" t="s">
        <v>100</v>
      </c>
    </row>
    <row r="186" spans="1:22" ht="33.75" customHeight="1" x14ac:dyDescent="0.3">
      <c r="A186" s="197" t="s">
        <v>161</v>
      </c>
      <c r="B186" s="198"/>
      <c r="C186" s="198"/>
      <c r="D186" s="198"/>
      <c r="E186" s="198"/>
      <c r="F186" s="198"/>
      <c r="G186" s="104">
        <f t="shared" ref="G186:G187" si="44">SUM(G39,G71,G93,G117,G146,G174)</f>
        <v>333249.44799999997</v>
      </c>
      <c r="H186" s="104">
        <f t="shared" ref="H186:H187" si="45">SUM(H39,H71,H93,H117,H146,H174)</f>
        <v>332952.64399999997</v>
      </c>
      <c r="I186" s="104">
        <f t="shared" ref="I186:I187" si="46">SUM(I39,I71,I93,I117,I146,I174)</f>
        <v>0</v>
      </c>
      <c r="J186" s="104">
        <f t="shared" ref="J186:J187" si="47">SUM(J39,J71,J93,J117,J146,J174)</f>
        <v>77519.759999999995</v>
      </c>
      <c r="K186" s="104">
        <f t="shared" ref="K186:K187" si="48">SUM(K39,K71,K93,K117,K146,K174)</f>
        <v>410472.40399999998</v>
      </c>
      <c r="L186" s="104">
        <f t="shared" ref="L186:L187" si="49">SUM(L39,L71,L93,L117,L146,L174)</f>
        <v>0</v>
      </c>
      <c r="M186" s="100" t="s">
        <v>100</v>
      </c>
      <c r="N186" s="212"/>
      <c r="O186" s="212"/>
      <c r="P186" s="212"/>
      <c r="Q186" s="212"/>
      <c r="R186" s="213"/>
      <c r="S186" s="213"/>
      <c r="T186" s="211"/>
      <c r="U186" s="211"/>
      <c r="V186" s="214"/>
    </row>
    <row r="187" spans="1:22" ht="30.75" customHeight="1" x14ac:dyDescent="0.3">
      <c r="A187" s="197" t="s">
        <v>162</v>
      </c>
      <c r="B187" s="198"/>
      <c r="C187" s="198"/>
      <c r="D187" s="198"/>
      <c r="E187" s="198"/>
      <c r="F187" s="198"/>
      <c r="G187" s="104">
        <f t="shared" si="44"/>
        <v>6000</v>
      </c>
      <c r="H187" s="104">
        <f t="shared" si="45"/>
        <v>6000</v>
      </c>
      <c r="I187" s="104">
        <f t="shared" si="46"/>
        <v>0</v>
      </c>
      <c r="J187" s="104">
        <f t="shared" si="47"/>
        <v>0</v>
      </c>
      <c r="K187" s="104">
        <f t="shared" si="48"/>
        <v>6000</v>
      </c>
      <c r="L187" s="104">
        <f t="shared" si="49"/>
        <v>0</v>
      </c>
      <c r="M187" s="100" t="s">
        <v>100</v>
      </c>
      <c r="N187" s="212"/>
      <c r="O187" s="212"/>
      <c r="P187" s="212"/>
      <c r="Q187" s="212"/>
      <c r="R187" s="213"/>
      <c r="S187" s="213"/>
      <c r="T187" s="211"/>
      <c r="U187" s="211"/>
      <c r="V187" s="214"/>
    </row>
    <row r="188" spans="1:22" ht="30.75" customHeight="1" x14ac:dyDescent="0.3">
      <c r="A188" s="197" t="s">
        <v>163</v>
      </c>
      <c r="B188" s="198"/>
      <c r="C188" s="198"/>
      <c r="D188" s="198"/>
      <c r="E188" s="198"/>
      <c r="F188" s="198"/>
      <c r="G188" s="104">
        <f t="shared" ref="G188:L188" si="50">SUM(G41,G73,G95,G119,G148,G177)</f>
        <v>6636.5940000000001</v>
      </c>
      <c r="H188" s="104">
        <f t="shared" si="50"/>
        <v>6138.7729999999992</v>
      </c>
      <c r="I188" s="104">
        <f t="shared" si="50"/>
        <v>0</v>
      </c>
      <c r="J188" s="104">
        <f t="shared" si="50"/>
        <v>0</v>
      </c>
      <c r="K188" s="104">
        <f t="shared" si="50"/>
        <v>6138.7729999999992</v>
      </c>
      <c r="L188" s="104">
        <f t="shared" si="50"/>
        <v>0</v>
      </c>
      <c r="M188" s="100" t="s">
        <v>100</v>
      </c>
      <c r="N188" s="204" t="s">
        <v>391</v>
      </c>
      <c r="O188" s="204"/>
      <c r="P188" s="204"/>
      <c r="Q188" s="204"/>
      <c r="R188" s="205" t="s">
        <v>100</v>
      </c>
      <c r="S188" s="205"/>
      <c r="T188" s="205">
        <f t="shared" ref="T188:T189" si="51">T41+T73+T95+T119+T148+T176</f>
        <v>35.188674435949743</v>
      </c>
      <c r="U188" s="205"/>
      <c r="V188" s="106" t="s">
        <v>100</v>
      </c>
    </row>
    <row r="189" spans="1:22" ht="33.75" customHeight="1" x14ac:dyDescent="0.3">
      <c r="A189" s="197" t="s">
        <v>165</v>
      </c>
      <c r="B189" s="198"/>
      <c r="C189" s="198"/>
      <c r="D189" s="198"/>
      <c r="E189" s="198"/>
      <c r="F189" s="198"/>
      <c r="G189" s="129">
        <v>0</v>
      </c>
      <c r="H189" s="129">
        <v>0</v>
      </c>
      <c r="I189" s="129">
        <v>0</v>
      </c>
      <c r="J189" s="129">
        <v>0</v>
      </c>
      <c r="K189" s="129">
        <v>0</v>
      </c>
      <c r="L189" s="129">
        <v>0</v>
      </c>
      <c r="M189" s="100" t="s">
        <v>100</v>
      </c>
      <c r="N189" s="204" t="s">
        <v>392</v>
      </c>
      <c r="O189" s="204"/>
      <c r="P189" s="204"/>
      <c r="Q189" s="204"/>
      <c r="R189" s="205" t="s">
        <v>100</v>
      </c>
      <c r="S189" s="205"/>
      <c r="T189" s="206">
        <f t="shared" si="51"/>
        <v>37</v>
      </c>
      <c r="U189" s="206"/>
      <c r="V189" s="106" t="s">
        <v>100</v>
      </c>
    </row>
    <row r="190" spans="1:22" ht="42" customHeight="1" x14ac:dyDescent="0.3">
      <c r="A190" s="197" t="s">
        <v>167</v>
      </c>
      <c r="B190" s="198"/>
      <c r="C190" s="198"/>
      <c r="D190" s="198"/>
      <c r="E190" s="198"/>
      <c r="F190" s="198"/>
      <c r="G190" s="129">
        <f t="shared" ref="G190:L190" si="52">SUM(G43,G75,G97,G121,G150,G178)</f>
        <v>700</v>
      </c>
      <c r="H190" s="129">
        <f t="shared" si="52"/>
        <v>926.28</v>
      </c>
      <c r="I190" s="129">
        <f t="shared" si="52"/>
        <v>0</v>
      </c>
      <c r="J190" s="129">
        <f t="shared" si="52"/>
        <v>0</v>
      </c>
      <c r="K190" s="129">
        <f t="shared" si="52"/>
        <v>926.28</v>
      </c>
      <c r="L190" s="129">
        <f t="shared" si="52"/>
        <v>0</v>
      </c>
      <c r="M190" s="100" t="s">
        <v>100</v>
      </c>
      <c r="N190" s="207" t="s">
        <v>393</v>
      </c>
      <c r="O190" s="207"/>
      <c r="P190" s="207"/>
      <c r="Q190" s="207"/>
      <c r="R190" s="208" t="s">
        <v>100</v>
      </c>
      <c r="S190" s="208"/>
      <c r="T190" s="208">
        <f>T188/T189</f>
        <v>0.95104525502566872</v>
      </c>
      <c r="U190" s="208"/>
      <c r="V190" s="106" t="s">
        <v>100</v>
      </c>
    </row>
    <row r="191" spans="1:22" ht="39.75" customHeight="1" x14ac:dyDescent="0.3">
      <c r="A191" s="197"/>
      <c r="B191" s="198"/>
      <c r="C191" s="198"/>
      <c r="D191" s="198"/>
      <c r="E191" s="198"/>
      <c r="F191" s="198"/>
      <c r="G191" s="107"/>
      <c r="H191" s="107"/>
      <c r="I191" s="107"/>
      <c r="J191" s="107"/>
      <c r="K191" s="99"/>
      <c r="L191" s="99"/>
      <c r="M191" s="100"/>
      <c r="N191" s="199" t="s">
        <v>394</v>
      </c>
      <c r="O191" s="200"/>
      <c r="P191" s="200"/>
      <c r="Q191" s="200"/>
      <c r="R191" s="201">
        <f>0.5*R185+0.3*T190+0.2*M183</f>
        <v>0.95109618407247343</v>
      </c>
      <c r="S191" s="202"/>
      <c r="T191" s="202"/>
      <c r="U191" s="202"/>
      <c r="V191" s="108" t="s">
        <v>100</v>
      </c>
    </row>
    <row r="192" spans="1:22" ht="41.25" customHeight="1" x14ac:dyDescent="0.3">
      <c r="A192" s="197"/>
      <c r="B192" s="197"/>
      <c r="C192" s="197"/>
      <c r="D192" s="197"/>
      <c r="E192" s="197"/>
      <c r="F192" s="197"/>
      <c r="G192" s="107"/>
      <c r="H192" s="107"/>
      <c r="I192" s="107"/>
      <c r="J192" s="107"/>
      <c r="K192" s="107"/>
      <c r="L192" s="107"/>
      <c r="M192" s="48"/>
      <c r="N192" s="199" t="s">
        <v>395</v>
      </c>
      <c r="O192" s="199"/>
      <c r="P192" s="199"/>
      <c r="Q192" s="199"/>
      <c r="R192" s="203" t="str">
        <f>IF(R191&gt;=0.945,"Высокая эффективность",IF(AND(R191&lt;0.945,R191&gt;=0.8),"Средняя эффективность",IF(AND(R191&lt;0.8,R191&gt;=0.7),"Эффективность удовлетворительная",IF(R191&lt;0.7,"Эффективность неудовлетворительная",""))))</f>
        <v>Высокая эффективность</v>
      </c>
      <c r="S192" s="203"/>
      <c r="T192" s="203"/>
      <c r="U192" s="203"/>
      <c r="V192" s="108" t="s">
        <v>100</v>
      </c>
    </row>
    <row r="193" spans="1:22" ht="27.75" customHeight="1" x14ac:dyDescent="0.3">
      <c r="A193" s="42"/>
      <c r="B193" s="43"/>
      <c r="C193" s="42"/>
      <c r="D193" s="44"/>
      <c r="E193" s="44"/>
      <c r="F193" s="44"/>
      <c r="G193" s="42"/>
      <c r="H193" s="42"/>
      <c r="I193" s="42"/>
      <c r="J193" s="42"/>
      <c r="K193" s="42"/>
      <c r="L193" s="42"/>
      <c r="M193" s="45"/>
      <c r="N193" s="44"/>
      <c r="O193" s="42"/>
      <c r="P193" s="42"/>
      <c r="Q193" s="42"/>
      <c r="R193" s="45"/>
      <c r="S193" s="45"/>
      <c r="T193" s="45"/>
      <c r="U193" s="45"/>
      <c r="V193" s="44"/>
    </row>
    <row r="194" spans="1:22" ht="15.6" x14ac:dyDescent="0.3">
      <c r="A194" s="136"/>
      <c r="B194" s="137"/>
      <c r="C194" s="136"/>
      <c r="D194" s="138"/>
      <c r="E194" s="138"/>
      <c r="F194" s="138"/>
      <c r="G194" s="136"/>
      <c r="H194" s="136"/>
      <c r="I194" s="136"/>
      <c r="J194" s="136"/>
      <c r="K194" s="136"/>
      <c r="L194" s="136"/>
      <c r="M194" s="139"/>
      <c r="N194" s="138"/>
      <c r="O194" s="136"/>
      <c r="P194" s="140"/>
      <c r="Q194" s="140"/>
      <c r="R194" s="141"/>
      <c r="S194" s="141"/>
      <c r="T194" s="139"/>
      <c r="U194" s="139"/>
      <c r="V194" s="138"/>
    </row>
    <row r="195" spans="1:22" x14ac:dyDescent="0.3">
      <c r="B195" s="142"/>
      <c r="O195" s="143"/>
      <c r="P195" s="143"/>
      <c r="Q195" s="143"/>
    </row>
  </sheetData>
  <sheetProtection algorithmName="SHA-512" hashValue="SHDeOmM7xI1SzI4BOaOpL2wpsvwxoZAQDSGjO9Gc8C/dN5W8VV5qjGrUxduFQGMJ6Z3suuG9kxAntPudOUv/ag==" saltValue="uk3SwLWq2Qv24kWV28hd1w==" spinCount="100000" sheet="1" formatCells="0" formatColumns="0" formatRows="0"/>
  <mergeCells count="410">
    <mergeCell ref="T5:U5"/>
    <mergeCell ref="U18:U19"/>
    <mergeCell ref="V18:V19"/>
    <mergeCell ref="A1:V1"/>
    <mergeCell ref="A4:C4"/>
    <mergeCell ref="D4:D6"/>
    <mergeCell ref="E4:E6"/>
    <mergeCell ref="F4:F6"/>
    <mergeCell ref="G4:K4"/>
    <mergeCell ref="L4:L6"/>
    <mergeCell ref="M4:M6"/>
    <mergeCell ref="N4:U4"/>
    <mergeCell ref="V4:V6"/>
    <mergeCell ref="A5:A6"/>
    <mergeCell ref="B5:B6"/>
    <mergeCell ref="C5:C6"/>
    <mergeCell ref="G5:G6"/>
    <mergeCell ref="H5:I5"/>
    <mergeCell ref="J5:J6"/>
    <mergeCell ref="K5:K6"/>
    <mergeCell ref="N5:N6"/>
    <mergeCell ref="O5:O6"/>
    <mergeCell ref="P5:P6"/>
    <mergeCell ref="Q5:Q6"/>
    <mergeCell ref="R5:S5"/>
    <mergeCell ref="D20:D21"/>
    <mergeCell ref="E20:E21"/>
    <mergeCell ref="N20:N21"/>
    <mergeCell ref="O20:O21"/>
    <mergeCell ref="P20:P21"/>
    <mergeCell ref="Q20:Q21"/>
    <mergeCell ref="A8:A12"/>
    <mergeCell ref="B8:B12"/>
    <mergeCell ref="C8:C12"/>
    <mergeCell ref="D8:M12"/>
    <mergeCell ref="D13:V13"/>
    <mergeCell ref="D14:M14"/>
    <mergeCell ref="D15:M15"/>
    <mergeCell ref="D16:V16"/>
    <mergeCell ref="A18:A19"/>
    <mergeCell ref="B18:B19"/>
    <mergeCell ref="C18:C19"/>
    <mergeCell ref="D18:D19"/>
    <mergeCell ref="E18:E19"/>
    <mergeCell ref="N18:N19"/>
    <mergeCell ref="O18:O19"/>
    <mergeCell ref="R18:R19"/>
    <mergeCell ref="S18:S19"/>
    <mergeCell ref="T18:T19"/>
    <mergeCell ref="R20:R21"/>
    <mergeCell ref="S20:S21"/>
    <mergeCell ref="T20:T21"/>
    <mergeCell ref="U20:U21"/>
    <mergeCell ref="V20:V21"/>
    <mergeCell ref="D23:M23"/>
    <mergeCell ref="D24:V24"/>
    <mergeCell ref="A27:A28"/>
    <mergeCell ref="B27:B28"/>
    <mergeCell ref="C27:C28"/>
    <mergeCell ref="D27:D28"/>
    <mergeCell ref="E27:E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A20:A21"/>
    <mergeCell ref="B20:B21"/>
    <mergeCell ref="C20:C21"/>
    <mergeCell ref="D29:M29"/>
    <mergeCell ref="D30:V30"/>
    <mergeCell ref="A32:A34"/>
    <mergeCell ref="B32:B34"/>
    <mergeCell ref="C32:C34"/>
    <mergeCell ref="D32:D34"/>
    <mergeCell ref="E32:E34"/>
    <mergeCell ref="N32:N34"/>
    <mergeCell ref="O32:O34"/>
    <mergeCell ref="P32:P34"/>
    <mergeCell ref="Q32:Q34"/>
    <mergeCell ref="R32:R34"/>
    <mergeCell ref="S32:S34"/>
    <mergeCell ref="T32:T34"/>
    <mergeCell ref="U32:U34"/>
    <mergeCell ref="V32:V34"/>
    <mergeCell ref="A35:F35"/>
    <mergeCell ref="G35:M35"/>
    <mergeCell ref="A36:F36"/>
    <mergeCell ref="N36:Q36"/>
    <mergeCell ref="R36:S36"/>
    <mergeCell ref="T36:U36"/>
    <mergeCell ref="A37:F37"/>
    <mergeCell ref="N37:Q37"/>
    <mergeCell ref="R37:S37"/>
    <mergeCell ref="T37:U37"/>
    <mergeCell ref="A38:F38"/>
    <mergeCell ref="N38:Q40"/>
    <mergeCell ref="R38:S40"/>
    <mergeCell ref="T38:U40"/>
    <mergeCell ref="V38:V40"/>
    <mergeCell ref="A39:F39"/>
    <mergeCell ref="A40:F40"/>
    <mergeCell ref="A41:F41"/>
    <mergeCell ref="N41:Q41"/>
    <mergeCell ref="R41:S41"/>
    <mergeCell ref="T41:U41"/>
    <mergeCell ref="A42:F42"/>
    <mergeCell ref="N42:Q42"/>
    <mergeCell ref="R42:S42"/>
    <mergeCell ref="T42:U42"/>
    <mergeCell ref="A43:F43"/>
    <mergeCell ref="N43:Q43"/>
    <mergeCell ref="R43:S43"/>
    <mergeCell ref="T43:U43"/>
    <mergeCell ref="A44:F44"/>
    <mergeCell ref="N44:Q44"/>
    <mergeCell ref="R44:U44"/>
    <mergeCell ref="A45:F45"/>
    <mergeCell ref="N45:Q45"/>
    <mergeCell ref="R45:U45"/>
    <mergeCell ref="D46:V46"/>
    <mergeCell ref="D47:M47"/>
    <mergeCell ref="A48:A49"/>
    <mergeCell ref="B48:B49"/>
    <mergeCell ref="C48:C49"/>
    <mergeCell ref="D48:M49"/>
    <mergeCell ref="D50:V50"/>
    <mergeCell ref="D54:M55"/>
    <mergeCell ref="D56:V56"/>
    <mergeCell ref="D60:V60"/>
    <mergeCell ref="D63:M63"/>
    <mergeCell ref="D64:V64"/>
    <mergeCell ref="A65:A66"/>
    <mergeCell ref="B65:B66"/>
    <mergeCell ref="C65:C66"/>
    <mergeCell ref="D65:D66"/>
    <mergeCell ref="E65:E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A67:F67"/>
    <mergeCell ref="G67:M67"/>
    <mergeCell ref="A68:F68"/>
    <mergeCell ref="N68:Q68"/>
    <mergeCell ref="R68:S68"/>
    <mergeCell ref="T68:U68"/>
    <mergeCell ref="A69:F69"/>
    <mergeCell ref="N69:Q69"/>
    <mergeCell ref="R69:S69"/>
    <mergeCell ref="T69:U69"/>
    <mergeCell ref="A70:F70"/>
    <mergeCell ref="N70:Q72"/>
    <mergeCell ref="R70:S72"/>
    <mergeCell ref="T70:U72"/>
    <mergeCell ref="V70:V72"/>
    <mergeCell ref="A71:F71"/>
    <mergeCell ref="A72:F72"/>
    <mergeCell ref="A73:F73"/>
    <mergeCell ref="N73:Q73"/>
    <mergeCell ref="R73:S73"/>
    <mergeCell ref="T73:U73"/>
    <mergeCell ref="A74:F74"/>
    <mergeCell ref="N74:Q74"/>
    <mergeCell ref="R74:S74"/>
    <mergeCell ref="T74:U74"/>
    <mergeCell ref="A75:F75"/>
    <mergeCell ref="N75:Q75"/>
    <mergeCell ref="R75:S75"/>
    <mergeCell ref="T75:U75"/>
    <mergeCell ref="A76:F76"/>
    <mergeCell ref="N76:Q76"/>
    <mergeCell ref="R76:U76"/>
    <mergeCell ref="A77:F77"/>
    <mergeCell ref="N77:Q77"/>
    <mergeCell ref="R77:U77"/>
    <mergeCell ref="D78:V78"/>
    <mergeCell ref="D79:M79"/>
    <mergeCell ref="A80:A81"/>
    <mergeCell ref="B80:B81"/>
    <mergeCell ref="C80:C81"/>
    <mergeCell ref="D80:M81"/>
    <mergeCell ref="D82:V82"/>
    <mergeCell ref="A89:F89"/>
    <mergeCell ref="G89:M89"/>
    <mergeCell ref="A90:F90"/>
    <mergeCell ref="N90:Q90"/>
    <mergeCell ref="R90:S90"/>
    <mergeCell ref="T90:U90"/>
    <mergeCell ref="A91:F91"/>
    <mergeCell ref="N91:Q91"/>
    <mergeCell ref="R91:S91"/>
    <mergeCell ref="T91:U91"/>
    <mergeCell ref="A92:F92"/>
    <mergeCell ref="N92:Q94"/>
    <mergeCell ref="R92:S94"/>
    <mergeCell ref="T92:U94"/>
    <mergeCell ref="V92:V94"/>
    <mergeCell ref="A93:F93"/>
    <mergeCell ref="A94:F94"/>
    <mergeCell ref="A95:F95"/>
    <mergeCell ref="N95:Q95"/>
    <mergeCell ref="R95:S95"/>
    <mergeCell ref="T95:U95"/>
    <mergeCell ref="A96:F96"/>
    <mergeCell ref="N96:Q96"/>
    <mergeCell ref="R96:S96"/>
    <mergeCell ref="T96:U96"/>
    <mergeCell ref="A97:F97"/>
    <mergeCell ref="N97:Q97"/>
    <mergeCell ref="R97:S97"/>
    <mergeCell ref="T97:U97"/>
    <mergeCell ref="A98:F98"/>
    <mergeCell ref="N98:Q98"/>
    <mergeCell ref="R98:U98"/>
    <mergeCell ref="A99:F99"/>
    <mergeCell ref="N99:Q99"/>
    <mergeCell ref="R99:U99"/>
    <mergeCell ref="D100:V100"/>
    <mergeCell ref="D101:M101"/>
    <mergeCell ref="D102:M106"/>
    <mergeCell ref="D107:V107"/>
    <mergeCell ref="A113:F113"/>
    <mergeCell ref="G113:M113"/>
    <mergeCell ref="A114:F114"/>
    <mergeCell ref="N114:Q114"/>
    <mergeCell ref="R114:S114"/>
    <mergeCell ref="T114:U114"/>
    <mergeCell ref="A115:F115"/>
    <mergeCell ref="N115:Q115"/>
    <mergeCell ref="R115:S115"/>
    <mergeCell ref="T115:U115"/>
    <mergeCell ref="A116:F116"/>
    <mergeCell ref="N116:Q118"/>
    <mergeCell ref="R116:S118"/>
    <mergeCell ref="T116:U118"/>
    <mergeCell ref="V116:V118"/>
    <mergeCell ref="A117:F117"/>
    <mergeCell ref="A118:F118"/>
    <mergeCell ref="A119:F119"/>
    <mergeCell ref="N119:Q119"/>
    <mergeCell ref="R119:S119"/>
    <mergeCell ref="T119:U119"/>
    <mergeCell ref="A120:F120"/>
    <mergeCell ref="N120:Q120"/>
    <mergeCell ref="R120:S120"/>
    <mergeCell ref="T120:U120"/>
    <mergeCell ref="A121:F121"/>
    <mergeCell ref="N121:Q121"/>
    <mergeCell ref="R121:S121"/>
    <mergeCell ref="T121:U121"/>
    <mergeCell ref="A122:F122"/>
    <mergeCell ref="N122:Q122"/>
    <mergeCell ref="R122:U122"/>
    <mergeCell ref="A123:F123"/>
    <mergeCell ref="N123:Q123"/>
    <mergeCell ref="R123:U123"/>
    <mergeCell ref="D124:V124"/>
    <mergeCell ref="D125:M125"/>
    <mergeCell ref="A126:A132"/>
    <mergeCell ref="B126:B132"/>
    <mergeCell ref="C126:C132"/>
    <mergeCell ref="D126:M132"/>
    <mergeCell ref="D133:V133"/>
    <mergeCell ref="A136:A137"/>
    <mergeCell ref="B136:B137"/>
    <mergeCell ref="C136:C137"/>
    <mergeCell ref="D136:D137"/>
    <mergeCell ref="E136:E137"/>
    <mergeCell ref="N136:N137"/>
    <mergeCell ref="O136:O137"/>
    <mergeCell ref="P136:P137"/>
    <mergeCell ref="Q136:Q137"/>
    <mergeCell ref="R136:R137"/>
    <mergeCell ref="S136:S137"/>
    <mergeCell ref="T136:T137"/>
    <mergeCell ref="U136:U137"/>
    <mergeCell ref="V136:V137"/>
    <mergeCell ref="D139:M139"/>
    <mergeCell ref="D140:V140"/>
    <mergeCell ref="A142:F142"/>
    <mergeCell ref="G142:M142"/>
    <mergeCell ref="A143:F143"/>
    <mergeCell ref="N143:Q143"/>
    <mergeCell ref="R143:S143"/>
    <mergeCell ref="T143:U143"/>
    <mergeCell ref="A144:F144"/>
    <mergeCell ref="N144:Q144"/>
    <mergeCell ref="R144:S144"/>
    <mergeCell ref="T144:U144"/>
    <mergeCell ref="A145:F145"/>
    <mergeCell ref="N145:Q147"/>
    <mergeCell ref="R145:S147"/>
    <mergeCell ref="T145:U147"/>
    <mergeCell ref="V145:V147"/>
    <mergeCell ref="A146:F146"/>
    <mergeCell ref="A147:F147"/>
    <mergeCell ref="A148:F148"/>
    <mergeCell ref="N148:Q148"/>
    <mergeCell ref="R148:S148"/>
    <mergeCell ref="T148:U148"/>
    <mergeCell ref="A149:F149"/>
    <mergeCell ref="N149:Q149"/>
    <mergeCell ref="R149:S149"/>
    <mergeCell ref="T149:U149"/>
    <mergeCell ref="A150:F150"/>
    <mergeCell ref="N150:Q150"/>
    <mergeCell ref="R150:S150"/>
    <mergeCell ref="T150:U150"/>
    <mergeCell ref="A151:F151"/>
    <mergeCell ref="N151:Q151"/>
    <mergeCell ref="R151:U151"/>
    <mergeCell ref="A152:F152"/>
    <mergeCell ref="N152:Q152"/>
    <mergeCell ref="R152:U152"/>
    <mergeCell ref="D153:V153"/>
    <mergeCell ref="D154:M154"/>
    <mergeCell ref="D155:M155"/>
    <mergeCell ref="D156:V156"/>
    <mergeCell ref="D159:M159"/>
    <mergeCell ref="D160:V160"/>
    <mergeCell ref="D162:M162"/>
    <mergeCell ref="D163:U163"/>
    <mergeCell ref="A165:A166"/>
    <mergeCell ref="B165:B166"/>
    <mergeCell ref="C165:C166"/>
    <mergeCell ref="D165:M166"/>
    <mergeCell ref="D167:V167"/>
    <mergeCell ref="A170:F170"/>
    <mergeCell ref="G170:M170"/>
    <mergeCell ref="A171:F171"/>
    <mergeCell ref="N171:Q171"/>
    <mergeCell ref="R171:S171"/>
    <mergeCell ref="T171:U171"/>
    <mergeCell ref="A172:F172"/>
    <mergeCell ref="N172:Q172"/>
    <mergeCell ref="R172:S172"/>
    <mergeCell ref="T172:U172"/>
    <mergeCell ref="A173:F173"/>
    <mergeCell ref="N173:Q175"/>
    <mergeCell ref="R173:S175"/>
    <mergeCell ref="T173:U175"/>
    <mergeCell ref="V173:V175"/>
    <mergeCell ref="A174:F174"/>
    <mergeCell ref="A175:F175"/>
    <mergeCell ref="A176:F176"/>
    <mergeCell ref="N176:Q176"/>
    <mergeCell ref="R176:S176"/>
    <mergeCell ref="T176:U176"/>
    <mergeCell ref="A177:F177"/>
    <mergeCell ref="N177:Q177"/>
    <mergeCell ref="R177:S177"/>
    <mergeCell ref="T177:U177"/>
    <mergeCell ref="A178:F178"/>
    <mergeCell ref="N178:Q178"/>
    <mergeCell ref="R178:S178"/>
    <mergeCell ref="T178:U178"/>
    <mergeCell ref="A179:F179"/>
    <mergeCell ref="N179:Q179"/>
    <mergeCell ref="R179:U179"/>
    <mergeCell ref="A180:F180"/>
    <mergeCell ref="N180:Q180"/>
    <mergeCell ref="R180:U180"/>
    <mergeCell ref="A182:F182"/>
    <mergeCell ref="G182:M182"/>
    <mergeCell ref="N182:Q182"/>
    <mergeCell ref="R182:S182"/>
    <mergeCell ref="T182:U182"/>
    <mergeCell ref="A183:F183"/>
    <mergeCell ref="N183:Q183"/>
    <mergeCell ref="R183:S183"/>
    <mergeCell ref="T183:U183"/>
    <mergeCell ref="A184:F184"/>
    <mergeCell ref="N184:Q184"/>
    <mergeCell ref="R184:S184"/>
    <mergeCell ref="T184:U184"/>
    <mergeCell ref="A185:F185"/>
    <mergeCell ref="N185:Q187"/>
    <mergeCell ref="R185:S187"/>
    <mergeCell ref="T185:U187"/>
    <mergeCell ref="V185:V187"/>
    <mergeCell ref="A186:F186"/>
    <mergeCell ref="A187:F187"/>
    <mergeCell ref="A191:F191"/>
    <mergeCell ref="N191:Q191"/>
    <mergeCell ref="R191:U191"/>
    <mergeCell ref="A192:F192"/>
    <mergeCell ref="N192:Q192"/>
    <mergeCell ref="R192:U192"/>
    <mergeCell ref="A188:F188"/>
    <mergeCell ref="N188:Q188"/>
    <mergeCell ref="R188:S188"/>
    <mergeCell ref="T188:U188"/>
    <mergeCell ref="A189:F189"/>
    <mergeCell ref="N189:Q189"/>
    <mergeCell ref="R189:S189"/>
    <mergeCell ref="T189:U189"/>
    <mergeCell ref="A190:F190"/>
    <mergeCell ref="N190:Q190"/>
    <mergeCell ref="R190:S190"/>
    <mergeCell ref="T190:U190"/>
  </mergeCells>
  <conditionalFormatting sqref="R191:U191 R179:U179 R151:U151 R122:U122 R98:U98 R76:U76 R44:U44">
    <cfRule type="containsErrors" dxfId="19" priority="174">
      <formula>ISERROR(#REF!)</formula>
    </cfRule>
  </conditionalFormatting>
  <conditionalFormatting sqref="M168:M169 M171 M157:M158 M161 M164 R168:U181 R152:U159 R161:U162 R164:U166 M183 R125:R128 R131:R132 S129:S130 T134:T135 T138 R139 T141 R123:U123 M134:M138 M141 M143 S101:S106 U108:U112 R99:U99 M108:M112 T83:T88 R79:R81 R77:U77 M83:M88 M90 T61:T62 R63 M61:M62 M65:M66 M68 R192:U192 T57:T59 M57:M59 R47:R49 T51:T53 R54:R55 M51:M53 R45:U45 R14:R15 T17 T22 R23 T25:T27 R29 T31 R8:R12 M17:M22 M36 M31:M34 M25:M28">
    <cfRule type="containsErrors" dxfId="18" priority="17">
      <formula>ISERROR(M8)</formula>
    </cfRule>
  </conditionalFormatting>
  <conditionalFormatting sqref="T18">
    <cfRule type="containsErrors" dxfId="17" priority="175">
      <formula>ISERROR(M8)</formula>
    </cfRule>
  </conditionalFormatting>
  <conditionalFormatting sqref="M114">
    <cfRule type="containsErrors" dxfId="16" priority="176">
      <formula>ISERROR(M8)</formula>
    </cfRule>
  </conditionalFormatting>
  <conditionalFormatting sqref="M33">
    <cfRule type="containsErrors" dxfId="15" priority="14">
      <formula>ISERROR(M17)</formula>
    </cfRule>
  </conditionalFormatting>
  <conditionalFormatting sqref="M19">
    <cfRule type="containsErrors" dxfId="14" priority="13">
      <formula>ISERROR(M17)</formula>
    </cfRule>
  </conditionalFormatting>
  <conditionalFormatting sqref="M21">
    <cfRule type="containsErrors" dxfId="13" priority="12">
      <formula>ISERROR(M17)</formula>
    </cfRule>
  </conditionalFormatting>
  <conditionalFormatting sqref="M164">
    <cfRule type="containsErrors" dxfId="12" priority="11">
      <formula>ISERROR(M17)</formula>
    </cfRule>
  </conditionalFormatting>
  <conditionalFormatting sqref="R154:U155 R171:U175 R159:U159 R162:U162 R165:U166 R183:U187 R125:U132 R139:U139 R143:U147 R101:U106 R114:U118 R79:U81 R90:U94 R63:U63 R68:U72 R47:U49 R54:U55 R8:U12 R14:U15 R23:U23 R29:U29 R36:U41">
    <cfRule type="containsErrors" dxfId="11" priority="10">
      <formula>ISERROR(R8)</formula>
    </cfRule>
  </conditionalFormatting>
  <conditionalFormatting sqref="R188:U190 R157:U158 R161:U161 R168:U169 R176:U178 R164:U164 M157:M158 M161 M164 M168:M169 R134:U138 R141:U141 R148:U150 M134:M138 M141 R108:U112 R119:U121 M108:M112 R83:U88 R95:U97 M83:M88 R61:U62 R65:U66 R73:U75 M61:M62 M65:M66 R57:U59 M57:M59 R51:U53 M51:M53 R17:U22 R25:U27 R31:U34 R41:U43 M17:M22 M31:M34 M25:M28">
    <cfRule type="containsErrors" dxfId="10" priority="8">
      <formula>ISERROR(M17)</formula>
    </cfRule>
  </conditionalFormatting>
  <conditionalFormatting sqref="M65">
    <cfRule type="containsErrors" dxfId="9" priority="177">
      <formula>ISERROR(M17)</formula>
    </cfRule>
  </conditionalFormatting>
  <conditionalFormatting sqref="M66">
    <cfRule type="containsErrors" dxfId="8" priority="178">
      <formula>ISERROR(M17)</formula>
    </cfRule>
  </conditionalFormatting>
  <conditionalFormatting sqref="T18">
    <cfRule type="containsErrors" dxfId="7" priority="179">
      <formula>ISERROR(M17)</formula>
    </cfRule>
  </conditionalFormatting>
  <conditionalFormatting sqref="M114">
    <cfRule type="containsErrors" dxfId="6" priority="180">
      <formula>ISERROR(M17)</formula>
    </cfRule>
  </conditionalFormatting>
  <conditionalFormatting sqref="M19">
    <cfRule type="containsErrors" dxfId="5" priority="7">
      <formula>ISERROR(M17)</formula>
    </cfRule>
  </conditionalFormatting>
  <conditionalFormatting sqref="M21">
    <cfRule type="containsErrors" dxfId="4" priority="5">
      <formula>ISERROR(M17)</formula>
    </cfRule>
  </conditionalFormatting>
  <conditionalFormatting sqref="M33">
    <cfRule type="containsErrors" dxfId="3" priority="4">
      <formula>ISERROR(M17)</formula>
    </cfRule>
  </conditionalFormatting>
  <conditionalFormatting sqref="M164">
    <cfRule type="containsErrors" dxfId="2" priority="3">
      <formula>ISERROR(M17)</formula>
    </cfRule>
  </conditionalFormatting>
  <conditionalFormatting sqref="M36 M68 M90 M143 M171 M183">
    <cfRule type="containsErrors" dxfId="1" priority="2">
      <formula>ISERROR(M35)</formula>
    </cfRule>
  </conditionalFormatting>
  <conditionalFormatting sqref="R180:U180 R192:U192 R152:U152 R123:U123 R99:U99 R77:U77 R45:U45">
    <cfRule type="containsErrors" dxfId="0" priority="1">
      <formula>ISERROR(R44)</formula>
    </cfRule>
  </conditionalFormatting>
  <pageMargins left="0.70866141732283472" right="0.70866141732283472" top="0.74803149606299213" bottom="0.74803149606299213" header="0.31496062992125984" footer="0.31496062992125984"/>
  <pageSetup paperSize="9" scale="38" firstPageNumber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РКиТ_Форма 3</vt:lpstr>
      <vt:lpstr>РКиТ_Форма 2</vt:lpstr>
      <vt:lpstr>РКиТ_Форма 1_2023</vt:lpstr>
      <vt:lpstr>'РКиТ_Форма 1_2023'!Область_печати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Грабовская Анна Сергеевна</dc:creator>
  <cp:lastModifiedBy>Грабовская Анна Сергеевна</cp:lastModifiedBy>
  <cp:revision>53</cp:revision>
  <dcterms:created xsi:type="dcterms:W3CDTF">2006-09-28T05:33:49Z</dcterms:created>
  <dcterms:modified xsi:type="dcterms:W3CDTF">2024-05-13T06:58:20Z</dcterms:modified>
</cp:coreProperties>
</file>