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workbookProtection lockStructure="1" workbookPassword="CB6B"/>
  <bookViews>
    <workbookView xWindow="360" yWindow="15" windowWidth="20955" windowHeight="9720" activeTab="2"/>
  </bookViews>
  <sheets>
    <sheet name="РКиТ_Форма 3" sheetId="1" state="visible" r:id="rId1"/>
    <sheet name="РКиТ_Форма 2" sheetId="2" state="visible" r:id="rId2"/>
    <sheet name="РКиТ_Форма 1_2022" sheetId="3" state="visible" r:id="rId3"/>
  </sheets>
  <definedNames>
    <definedName name="_xlnm.Print_Area" localSheetId="2">'РКиТ_Форма 1_2022'!$A$1:$V$210</definedName>
  </definedNames>
  <calcPr/>
</workbook>
</file>

<file path=xl/sharedStrings.xml><?xml version="1.0" encoding="utf-8"?>
<sst xmlns="http://schemas.openxmlformats.org/spreadsheetml/2006/main" count="407" uniqueCount="407">
  <si>
    <t xml:space="preserve">Форма 3. Сведения о внесенных за период реализации изменениях в муниципальную программу</t>
  </si>
  <si>
    <t xml:space="preserve">№ п/п</t>
  </si>
  <si>
    <t xml:space="preserve">Вид правового акта</t>
  </si>
  <si>
    <t xml:space="preserve">Дата принятия</t>
  </si>
  <si>
    <t>Номер</t>
  </si>
  <si>
    <t xml:space="preserve">Суть изменений (краткое изложение)</t>
  </si>
  <si>
    <t xml:space="preserve">Постановление Администрации города Ижевска</t>
  </si>
  <si>
    <t xml:space="preserve">Утверждение муниципальной программы</t>
  </si>
  <si>
    <t xml:space="preserve">Внесение изменений в программу связано с уточнением размера финансирования мероприятий программы</t>
  </si>
  <si>
    <t xml:space="preserve">Внесение изменений в программу  связано с уточнением размера финансирования мероприятий программы</t>
  </si>
  <si>
    <t xml:space="preserve">Внесение изменений в программу  связано с необходимостью изменеия наименования мероприятия по подпрограмме библиотечное обслуживание населения </t>
  </si>
  <si>
    <r>
      <t xml:space="preserve">Форма 2.</t>
    </r>
    <r>
      <rPr>
        <b/>
        <sz val="13"/>
        <color theme="1"/>
        <rFont val="Times New Roman"/>
      </rPr>
      <t xml:space="preserve"> Отчет о выполнении сводных показателей муниципальных заданий на оказание муниципальных услуг (выполнение работ)</t>
    </r>
  </si>
  <si>
    <t xml:space="preserve">Код аналитической программной классификации</t>
  </si>
  <si>
    <t xml:space="preserve">Наименование подпрограммы, основного мероприятия, мероприятия  (муниципальной услуги (работы))</t>
  </si>
  <si>
    <t xml:space="preserve">Наименование показателя, характеризующего объем услуги (работы)</t>
  </si>
  <si>
    <t xml:space="preserve">Единица измерения характеризующего объем услуги (работы)</t>
  </si>
  <si>
    <t xml:space="preserve">Значение показателя объема муниципальной услуги</t>
  </si>
  <si>
    <t xml:space="preserve">Расходы бюджета муниципального образования "Город Ижевск" на оказание муниципальной услуги (выполнение работы), тыс. рублей</t>
  </si>
  <si>
    <t xml:space="preserve">Кассовые расходы, %</t>
  </si>
  <si>
    <t>МП</t>
  </si>
  <si>
    <t>Пп</t>
  </si>
  <si>
    <t>ОММ</t>
  </si>
  <si>
    <t>план</t>
  </si>
  <si>
    <t>факт</t>
  </si>
  <si>
    <t xml:space="preserve">отклонение значения за отчетный период от плана (гр. 8 - гр.7)</t>
  </si>
  <si>
    <t xml:space="preserve">сводная бюджетная роспись, план на 1 января отчетного года)</t>
  </si>
  <si>
    <t xml:space="preserve">сводная бюджетная роспись на отчетную дату</t>
  </si>
  <si>
    <t xml:space="preserve">кассовое исполнение на конец отчетного периода</t>
  </si>
  <si>
    <t xml:space="preserve">кредиторская задолженность за отчетный период</t>
  </si>
  <si>
    <t xml:space="preserve">к первоначальному плану на отчетный год</t>
  </si>
  <si>
    <t xml:space="preserve">к уточненному плану на отчетный год</t>
  </si>
  <si>
    <t xml:space="preserve">к плану на 1 января отчетного года</t>
  </si>
  <si>
    <t xml:space="preserve">к плану на отчетную дату</t>
  </si>
  <si>
    <t>всего</t>
  </si>
  <si>
    <t xml:space="preserve">в т.ч. кредиторская задолженность прошлых отчетных периодов</t>
  </si>
  <si>
    <t>07</t>
  </si>
  <si>
    <t xml:space="preserve">«Библиотечное обслуживание населения»</t>
  </si>
  <si>
    <t xml:space="preserve">02 61610</t>
  </si>
  <si>
    <t xml:space="preserve">Библиотечное, библиографическое и информационное обслуживание пользователей библиотеки</t>
  </si>
  <si>
    <t xml:space="preserve">Количество посещений</t>
  </si>
  <si>
    <t>единиц</t>
  </si>
  <si>
    <t xml:space="preserve">Библиографическая обработка документов и создание каталогов.</t>
  </si>
  <si>
    <t xml:space="preserve">Количество документов</t>
  </si>
  <si>
    <t xml:space="preserve">Формирование, учет, изучение, обеспечение физического сохранения и безопасности фондов библиотек, включая оцифровку фондов.</t>
  </si>
  <si>
    <t xml:space="preserve">«Организация  досуга и предоставление услуг организаций культуры. Поддержка профессионального искусства».</t>
  </si>
  <si>
    <t xml:space="preserve">01 61423, 01 61620</t>
  </si>
  <si>
    <t xml:space="preserve">Организация и  проведение  культурно-массовых мероприятий</t>
  </si>
  <si>
    <t xml:space="preserve">Количество культурно-массовых мероприятий</t>
  </si>
  <si>
    <t xml:space="preserve">Организация деятельности клубных формирований и формирований самодеятельного народного творчества</t>
  </si>
  <si>
    <t xml:space="preserve">Количество клубных формирований</t>
  </si>
  <si>
    <t xml:space="preserve">01 61630</t>
  </si>
  <si>
    <t xml:space="preserve">Показ (организация показа) спектаклей, театральных постановок на стационаре
</t>
  </si>
  <si>
    <t xml:space="preserve">Количество публичных выступлений</t>
  </si>
  <si>
    <t xml:space="preserve">Создание концертов и концертных программ</t>
  </si>
  <si>
    <t xml:space="preserve">Количество новых концертных программ</t>
  </si>
  <si>
    <t xml:space="preserve">Организация и проведение мероприятий
</t>
  </si>
  <si>
    <t xml:space="preserve">Количество проведенных мероприятий
</t>
  </si>
  <si>
    <t xml:space="preserve">Организация показа концертов и  концертных программ</t>
  </si>
  <si>
    <t xml:space="preserve">Количество показов</t>
  </si>
  <si>
    <t xml:space="preserve">«Развитие туризма на территории муниципального образования «Город Ижевск», сохранение, использование и популяризация объектов культурного наследия»</t>
  </si>
  <si>
    <t xml:space="preserve">01 60401</t>
  </si>
  <si>
    <t xml:space="preserve">Содержание (эксплуатация) имущества, находящегося в государственной (муниципальной) собственности</t>
  </si>
  <si>
    <t xml:space="preserve">Эксплуатируемая площадь, всего, в т.ч. зданий прилегающей территории</t>
  </si>
  <si>
    <t xml:space="preserve">тысяча квадратных метров</t>
  </si>
  <si>
    <t xml:space="preserve">Ведение информационных ресурсов и баз данных</t>
  </si>
  <si>
    <t xml:space="preserve">Количество записей (отчетов); количество информационных ресурсов и баз данных</t>
  </si>
  <si>
    <t>единица</t>
  </si>
  <si>
    <t xml:space="preserve">«Создание условий для реализации муниципальной программы»</t>
  </si>
  <si>
    <t xml:space="preserve">03 60400</t>
  </si>
  <si>
    <t xml:space="preserve">Формирование финансовой (бухгалтерской) отчетности бюджетных и автономных учреждений
</t>
  </si>
  <si>
    <t xml:space="preserve">Количество пользователей отчетов; количество комплектов отчетов
</t>
  </si>
  <si>
    <t xml:space="preserve">Ведение бюджетного учета, формирование регистров централизованными бухгалтериями
</t>
  </si>
  <si>
    <t xml:space="preserve">Количество пользователей отчетов; количество комплектов регистров
</t>
  </si>
  <si>
    <t xml:space="preserve">"Развитие музейного дела"</t>
  </si>
  <si>
    <t>61600</t>
  </si>
  <si>
    <t xml:space="preserve">Организация и проведение культурно-массовых мероприятий
</t>
  </si>
  <si>
    <t xml:space="preserve">Количество культурно-массовых мероприятий
</t>
  </si>
  <si>
    <t xml:space="preserve">Форма 1. Отчет о выполнении программных мероприятий и достигнутых значениях показателей, результатах оценки эффективности реализации муниципальной программы "Развитие культуры и туризма" за 2022 год</t>
  </si>
  <si>
    <r>
      <t xml:space="preserve">Наименование подпрограммы, основного мероприятия, мероприятия</t>
    </r>
    <r>
      <rPr>
        <vertAlign val="superscript"/>
        <sz val="12"/>
        <color theme="1"/>
        <rFont val="Times New Roman"/>
      </rPr>
      <t>1</t>
    </r>
  </si>
  <si>
    <t xml:space="preserve">Ответственный исполнитель подпрограммы, основного мероприятия, мероприятия</t>
  </si>
  <si>
    <t xml:space="preserve">Источник финансирования</t>
  </si>
  <si>
    <t xml:space="preserve">Расходы, тыс. рублей</t>
  </si>
  <si>
    <t xml:space="preserve">Неиспользованная экономия бюджетных средств, полученная по итогам проведения конкурентных закупок, тыс. руб.</t>
  </si>
  <si>
    <r>
      <t xml:space="preserve">Степень соответствия запланированному уровню расходов бюджета</t>
    </r>
    <r>
      <rPr>
        <vertAlign val="superscript"/>
        <sz val="12"/>
        <color theme="1"/>
        <rFont val="Times New Roman"/>
      </rPr>
      <t>4</t>
    </r>
    <r>
      <rPr>
        <sz val="12"/>
        <color theme="1"/>
        <rFont val="Times New Roman"/>
      </rPr>
      <t xml:space="preserve"> (ССур) (гр.11/(гр.7-гр.12))</t>
    </r>
  </si>
  <si>
    <t xml:space="preserve">Достижение плановых значений ожидаемых конечных результатов, целевых показателей (индикаторов), ожидаемых непосредственных результатов</t>
  </si>
  <si>
    <r>
      <t xml:space="preserve">Выполнено/не выполнено/не учитывается. Причины невыполнения (недостижения)</t>
    </r>
    <r>
      <rPr>
        <vertAlign val="superscript"/>
        <sz val="12"/>
        <color theme="1"/>
        <rFont val="Times New Roman"/>
      </rPr>
      <t>8</t>
    </r>
  </si>
  <si>
    <t xml:space="preserve">ОМ М</t>
  </si>
  <si>
    <r>
      <t>план</t>
    </r>
    <r>
      <rPr>
        <vertAlign val="superscript"/>
        <sz val="12"/>
        <color theme="1"/>
        <rFont val="Times New Roman"/>
      </rPr>
      <t>2</t>
    </r>
  </si>
  <si>
    <r>
      <t>факт</t>
    </r>
    <r>
      <rPr>
        <vertAlign val="superscript"/>
        <sz val="12"/>
        <color theme="1"/>
        <rFont val="Times New Roman"/>
      </rPr>
      <t>3</t>
    </r>
    <r>
      <rPr>
        <sz val="12"/>
        <color theme="1"/>
        <rFont val="Times New Roman"/>
      </rPr>
      <t xml:space="preserve"> (гр.8-гр.9+гр.10+иные источники)</t>
    </r>
  </si>
  <si>
    <t xml:space="preserve">Наименование ожидаемых конечных результатов, целевых показателей (индикаторов), ожидаемых непосредственных результатов</t>
  </si>
  <si>
    <t xml:space="preserve">ед. изм.</t>
  </si>
  <si>
    <r>
      <t xml:space="preserve">план (ЗПп)</t>
    </r>
    <r>
      <rPr>
        <vertAlign val="superscript"/>
        <sz val="12"/>
        <color theme="1"/>
        <rFont val="Times New Roman"/>
      </rPr>
      <t>5</t>
    </r>
  </si>
  <si>
    <t xml:space="preserve">факт (ЗПф)</t>
  </si>
  <si>
    <r>
      <t xml:space="preserve">степень достижения плановых значений ожидаемых конечных результатов, целевых показателей (индикаторов) (СДпз)</t>
    </r>
    <r>
      <rPr>
        <vertAlign val="superscript"/>
        <sz val="12"/>
        <color theme="1"/>
        <rFont val="Times New Roman"/>
      </rPr>
      <t>6</t>
    </r>
  </si>
  <si>
    <r>
      <t xml:space="preserve">степень достижения плановых значений ожидаемых непосредственных результатов (СДонр)</t>
    </r>
    <r>
      <rPr>
        <vertAlign val="superscript"/>
        <sz val="12"/>
        <color theme="1"/>
        <rFont val="Times New Roman"/>
      </rPr>
      <t>7</t>
    </r>
  </si>
  <si>
    <t xml:space="preserve">с тенденцией увеличения значений</t>
  </si>
  <si>
    <t xml:space="preserve">с тенденцией снижения значений</t>
  </si>
  <si>
    <t xml:space="preserve">Цель: обеспечение благоприятных условий для развития муниципальной сферы культуры и искусства, повышения креативного потенциала города, сохранения и совершенствования историко-культурного наследия, повышения привлекательности территории и продвижения имиджа Ижевска как современного центра культуры, искусства и туризма</t>
  </si>
  <si>
    <t xml:space="preserve">Увеличение количества посещений муниципальных библиотек</t>
  </si>
  <si>
    <t>%</t>
  </si>
  <si>
    <t>х</t>
  </si>
  <si>
    <t xml:space="preserve">выполнено </t>
  </si>
  <si>
    <t xml:space="preserve">Увеличение количества посещений муниципальных организаций культуры</t>
  </si>
  <si>
    <t xml:space="preserve">выполнено 
</t>
  </si>
  <si>
    <t xml:space="preserve">Увеличение количества посещений МАУК "Музей города Ижевска"
</t>
  </si>
  <si>
    <t xml:space="preserve">Увеличение внутреннего въездного туристского потока в городе Ижевске</t>
  </si>
  <si>
    <t xml:space="preserve">Уровень удовлетворенности жителей города Ижевска качеством предоставления муниципальных услуг в сфере культуры</t>
  </si>
  <si>
    <t>1</t>
  </si>
  <si>
    <t xml:space="preserve">Подпрограмма 1: Библиотечное обслуживание населения</t>
  </si>
  <si>
    <t xml:space="preserve">Цель : развитие публичных муниципальных библиотек как информационных, культурных и просветительских центров, востребованных населением и отвечающих современным запросам потребителей</t>
  </si>
  <si>
    <t>выполнено</t>
  </si>
  <si>
    <t xml:space="preserve">Задача 1: Модернизация и укрепление материально-технической базы муниципальных библиотек</t>
  </si>
  <si>
    <t xml:space="preserve">Доля помещений библиотек, находящихся в удовлетворительном состоянии, в общем количестве помещений библиотек</t>
  </si>
  <si>
    <t>02</t>
  </si>
  <si>
    <t xml:space="preserve">Основное мероприятие 1: Проведение мероприятий по модернизации муниципальных библиотек, в том числе создание модельных библиотек в рамках реализации национального проекта "Культура"</t>
  </si>
  <si>
    <t xml:space="preserve">Выполнение муниципальной услуги "Предоставление документа в пользование по требованию (библиотечное обслуживание населения)"</t>
  </si>
  <si>
    <t xml:space="preserve">Управление по культуре и туризму, Министерство культуры и туризма (по согласованию), МБУ ЦБС города Ижевска</t>
  </si>
  <si>
    <t xml:space="preserve">Бюджет МО "Город Ижевск"</t>
  </si>
  <si>
    <t xml:space="preserve"> A1 5454F</t>
  </si>
  <si>
    <t xml:space="preserve">Участие в конкурсе в рамках национального проекта "Культура" на создание модельных библиотек</t>
  </si>
  <si>
    <t xml:space="preserve">Управление по культуре и туризму, Министерство культуры и туризма УР (по согласованию), МБУ ЦБС города Ижевска</t>
  </si>
  <si>
    <t xml:space="preserve">Количество модельных библиотек (нарастающим итогом)</t>
  </si>
  <si>
    <t>ед.</t>
  </si>
  <si>
    <t>x</t>
  </si>
  <si>
    <t xml:space="preserve">Не учитывается. ПАГ от 27.12.2013 № 1648.
Плановое значение показателя указано в программе некорректно. Создание модельных библиотек в 2022 году не планировалось.</t>
  </si>
  <si>
    <t xml:space="preserve">Бюджет Российской Федерации</t>
  </si>
  <si>
    <t xml:space="preserve">02 S9550         L 5190</t>
  </si>
  <si>
    <t xml:space="preserve">Проведение косметических и капитальных ремонтов муниципальных библиотек</t>
  </si>
  <si>
    <t xml:space="preserve">Доля отремонтированных площадей помещений библиотек в общей площади помещений библиотек</t>
  </si>
  <si>
    <r>
      <rPr>
        <b/>
        <sz val="12"/>
        <color theme="1"/>
        <rFont val="Times New Roman"/>
      </rPr>
      <t xml:space="preserve">Не выполнено</t>
    </r>
    <r>
      <rPr>
        <sz val="12"/>
        <color theme="1"/>
        <rFont val="Times New Roman"/>
      </rPr>
      <t xml:space="preserve">. В 2022 году отремонтировано 286 кв.м. площадей за счет средств по Реестру наказов избирателей депутатам ГД. В Национальном проекте "Культура" муниципальные библиотеки города Ижевска в 2022 году не участвовали, поэтому масштабных ремонтных работ не проводилось.. </t>
    </r>
  </si>
  <si>
    <t xml:space="preserve">Бюджет УР</t>
  </si>
  <si>
    <t xml:space="preserve">Сдача в аренду помещений муниципальных библиотек и предоставление платных услуг населению</t>
  </si>
  <si>
    <t xml:space="preserve">Управление по культуре и туризму, МБУ ЦБС города Ижевска</t>
  </si>
  <si>
    <t xml:space="preserve">Доход от сдачи в аренду помещений муниципальных библиотек и от платных услуг</t>
  </si>
  <si>
    <t xml:space="preserve">тыс. руб.</t>
  </si>
  <si>
    <t>Выполнено.</t>
  </si>
  <si>
    <t xml:space="preserve">Задача 2: Формирование в общественном сознании ижевчан, в том числе, молодежи устойчивого положительного образа муниципальных библиотек как важного социального и информационного института общества и как следствие увеличение количества посетителей библиотек</t>
  </si>
  <si>
    <t xml:space="preserve">Доля граждан, положительно оценивающих деятельность муниципальных библиотек, в общем количестве опрошенных посетителей библиотек</t>
  </si>
  <si>
    <t xml:space="preserve">Основное мероприятие 2: Реализация мероприятий, направленных на формирование положительного образа муниципальных библиотек и усиление культурно-просветительской функции</t>
  </si>
  <si>
    <t xml:space="preserve">Проведение социологических исследований с целью изучения общественного мнения по качеству и доступности библиотечных услуг</t>
  </si>
  <si>
    <t xml:space="preserve">Количество опрошенных жителей о качестве и доступности библиотечных услуг</t>
  </si>
  <si>
    <t>человек</t>
  </si>
  <si>
    <t xml:space="preserve">1 61610</t>
  </si>
  <si>
    <t xml:space="preserve">Развитие сотрудничества с государственными и общественными институтами и коммерческими организациями, в том числе с применением механизма муниципально-частного партнерства</t>
  </si>
  <si>
    <t xml:space="preserve">Количество реализованных проектов совместно с организациями различной правовой форм собственности</t>
  </si>
  <si>
    <r>
      <rPr>
        <sz val="12"/>
        <color indexed="2"/>
        <rFont val="Times New Roman"/>
      </rPr>
      <t xml:space="preserve"> </t>
    </r>
    <r>
      <rPr>
        <sz val="12"/>
        <color theme="1"/>
        <rFont val="Times New Roman"/>
      </rPr>
      <t xml:space="preserve">02 61610</t>
    </r>
  </si>
  <si>
    <t xml:space="preserve">Организация и проведение социокультурных проектов и программ, реализуемых муниципальными библиотеками</t>
  </si>
  <si>
    <t xml:space="preserve">Количество городских социокультурных проектов и программ, реализуемых муниципальными библиотеками</t>
  </si>
  <si>
    <t xml:space="preserve">единиц в год</t>
  </si>
  <si>
    <t xml:space="preserve">Задача 3: Повышение разнообразия услуг, предоставляемых муниципальными библиотеками</t>
  </si>
  <si>
    <t xml:space="preserve">Количество платных услуг предоставляемых населению муниципальными библиотеками</t>
  </si>
  <si>
    <t xml:space="preserve">02 </t>
  </si>
  <si>
    <t xml:space="preserve">Основное мероприятие 3: Предоставление равного доступа к информационным ресурсам муниципальных библиотек для всех категорий граждан МО "Город Ижевск"</t>
  </si>
  <si>
    <t xml:space="preserve">Выдача муниципальными библиотеками документов на всех видах носителей, в том числе электронных</t>
  </si>
  <si>
    <t xml:space="preserve">Количество выданных на всех видах носителей документов</t>
  </si>
  <si>
    <t xml:space="preserve">02 61611</t>
  </si>
  <si>
    <t xml:space="preserve">Модернизация библиотек в части комплектования книжных фондов муниципальных библиотек</t>
  </si>
  <si>
    <t xml:space="preserve">Количество новых поступлений документов на всех видах носителей на 1000 населения</t>
  </si>
  <si>
    <t>Ед.</t>
  </si>
  <si>
    <r>
      <rPr>
        <b/>
        <sz val="12"/>
        <color theme="1"/>
        <rFont val="Times New Roman"/>
      </rPr>
      <t xml:space="preserve">Не выполнено. </t>
    </r>
    <r>
      <rPr>
        <sz val="12"/>
        <color theme="1"/>
        <rFont val="Times New Roman"/>
      </rPr>
      <t xml:space="preserve">                                                 Отсутствие достаточного финансирования по подпрограмме не позволяет пополнять фонды библиотек в необходимом количестве.</t>
    </r>
  </si>
  <si>
    <t xml:space="preserve">Итого по подпрограмме 1</t>
  </si>
  <si>
    <t>Всего</t>
  </si>
  <si>
    <t xml:space="preserve">Итого по подпрограмме 1 ΣСДпз</t>
  </si>
  <si>
    <t xml:space="preserve">бюджет муниципального образования "Город Ижевск"</t>
  </si>
  <si>
    <t xml:space="preserve">Число ожидаемых конечных результатов, целевых показателей (индикаторов) подпрограммы 1 (N)</t>
  </si>
  <si>
    <t xml:space="preserve">в том числе:</t>
  </si>
  <si>
    <t xml:space="preserve">Степень достижения плановых значений ожидаемых конечных результатов, целевых показателей (индикаторов) подпрограммы 1 СДм/п=ΣСДпз/N</t>
  </si>
  <si>
    <t xml:space="preserve">- собственные средства бюджета муниципального образования "Город Ижевск"</t>
  </si>
  <si>
    <t xml:space="preserve">- субсидии из бюджета Российской Федерации</t>
  </si>
  <si>
    <t xml:space="preserve">- субсидии из бюджета Удмуртской Республики</t>
  </si>
  <si>
    <t xml:space="preserve">Итого по подпрограмме 1 ΣСдонр</t>
  </si>
  <si>
    <t xml:space="preserve">- субвенции из бюджета Удмуртской Республики</t>
  </si>
  <si>
    <t xml:space="preserve">Общее количество мероприятий подпрограммы 1, запланированных к реализации в отчетном году (М)</t>
  </si>
  <si>
    <t xml:space="preserve">иные источники</t>
  </si>
  <si>
    <t xml:space="preserve">Степень реализации мероприятий подпрограммы 1 СРм=ΣСДонр/М</t>
  </si>
  <si>
    <t xml:space="preserve">Эффективность реализации подпрограммы 1 ЭР = 0,5 x СДм/п + 0,3 x СРм+ 0,2 x ССур</t>
  </si>
  <si>
    <r>
      <t xml:space="preserve">Уровень эффективности подпрограммы 1</t>
    </r>
    <r>
      <rPr>
        <b/>
        <vertAlign val="superscript"/>
        <sz val="12"/>
        <color theme="1"/>
        <rFont val="Times New Roman"/>
      </rPr>
      <t>8</t>
    </r>
  </si>
  <si>
    <t>2</t>
  </si>
  <si>
    <t xml:space="preserve">Подпрограмма 2. "Организация досуга и предоставление услуг организаций культуры. Поддержка профессионального искусства"</t>
  </si>
  <si>
    <t>01</t>
  </si>
  <si>
    <t xml:space="preserve">Цель: создание условий для удовлетворения гражданами своих культурных потребностей, реализации творческого потенциала, развития местного традиционного народного творчества</t>
  </si>
  <si>
    <t xml:space="preserve">Выполнено. </t>
  </si>
  <si>
    <t xml:space="preserve">Задача 1: Развитие и поддержка профессионального искусства</t>
  </si>
  <si>
    <t xml:space="preserve">Число посещений театров</t>
  </si>
  <si>
    <t xml:space="preserve">Число посещений концертных организаций</t>
  </si>
  <si>
    <r>
      <rPr>
        <b/>
        <sz val="12"/>
        <rFont val="Times New Roman"/>
      </rPr>
      <t xml:space="preserve">Не выполнено.</t>
    </r>
    <r>
      <rPr>
        <sz val="12"/>
        <rFont val="Times New Roman"/>
      </rPr>
      <t xml:space="preserve">                                       У муниципальных концертных организаций отсутствуют собственные концертные залы для организации показов.</t>
    </r>
  </si>
  <si>
    <t xml:space="preserve">Основное мероприятие 1: Организация показа спектаклей и концертных программ</t>
  </si>
  <si>
    <t xml:space="preserve">Создание, показ (организация показа) спектаклей, театральных постановок, концертов и концертных программ</t>
  </si>
  <si>
    <t xml:space="preserve">МБУК "Муниципальный театр "Молодой человек", "Муниципальный камерный хор им. П.И. Чайковского, АМУК МХА "Ижевск"</t>
  </si>
  <si>
    <t xml:space="preserve">Количество новых постановок, концертных программ</t>
  </si>
  <si>
    <t xml:space="preserve">Показ спектаклей</t>
  </si>
  <si>
    <t xml:space="preserve">МБУК "Муниципальный театр "Молодой человек"</t>
  </si>
  <si>
    <t xml:space="preserve">Количество показов спектаклей, в том числе на благотворительной основе</t>
  </si>
  <si>
    <t xml:space="preserve">Показ концертных программа</t>
  </si>
  <si>
    <t xml:space="preserve">"Муниципальный камерный хор им. П.И. Чайковского, АМУК МХА "Ижевск"</t>
  </si>
  <si>
    <t xml:space="preserve">Количество показов концертных программ</t>
  </si>
  <si>
    <t xml:space="preserve">01 61600</t>
  </si>
  <si>
    <t xml:space="preserve">Задача 2: Организация досуга населения, расширение спектра и повышение качества услуг для населения, предоставляемых муниципальными организациями культуры</t>
  </si>
  <si>
    <t xml:space="preserve">Число посещений "Музей города Ижевска"
</t>
  </si>
  <si>
    <t xml:space="preserve">Не учитывается. ПАГ от 27.12.2013 № 1648.</t>
  </si>
  <si>
    <t xml:space="preserve">01 61620, 61423</t>
  </si>
  <si>
    <t xml:space="preserve">Количество участников культурно-досуговых мероприятий</t>
  </si>
  <si>
    <t>чел.</t>
  </si>
  <si>
    <t xml:space="preserve">01 61423, 61620</t>
  </si>
  <si>
    <t xml:space="preserve">Количество участников клубных формирований в расчете на 1000 человек населения</t>
  </si>
  <si>
    <r>
      <rPr>
        <b/>
        <sz val="12"/>
        <rFont val="Times New Roman"/>
      </rPr>
      <t xml:space="preserve">Не выполнено</t>
    </r>
    <r>
      <rPr>
        <sz val="12"/>
        <rFont val="Times New Roman"/>
      </rPr>
      <t xml:space="preserve">. Сокращение произошло за  счет ликвидации трех учреждений: МБУК «Дом культуры «Восточный», МБУ «Детский дом культуры «Ижсталь», МБУК «ДНТ «Спартак»</t>
    </r>
  </si>
  <si>
    <t xml:space="preserve">Основное мероприятие 2: Организация досуга населения</t>
  </si>
  <si>
    <t xml:space="preserve">Проведение культурно-досуговых мероприятий, организация деятельности клубных формирований</t>
  </si>
  <si>
    <t xml:space="preserve">Управление по культуре и туризму, МБУК г. Ижевска "ЦКиТ", МАУК ЦРК "Русский дом"
</t>
  </si>
  <si>
    <r>
      <rPr>
        <b/>
        <sz val="12"/>
        <rFont val="Times New Roman"/>
      </rPr>
      <t xml:space="preserve">Не выполнено.</t>
    </r>
    <r>
      <rPr>
        <sz val="12"/>
        <rFont val="Times New Roman"/>
      </rPr>
      <t xml:space="preserve"> В результате ликвидации домов культуры г. Ижевска перестали существовать некоторые коллективы. Создано новое учреждение, ведется работа по созданию новых коллективов.</t>
    </r>
  </si>
  <si>
    <t xml:space="preserve">Проведение культурно-досуговых мероприятий</t>
  </si>
  <si>
    <t xml:space="preserve">Количество проведенных мероприятий</t>
  </si>
  <si>
    <t xml:space="preserve">Организация деятельности клубных формирований, в том числе национальных самодеятельных коллективов</t>
  </si>
  <si>
    <t xml:space="preserve">Количество национальных самодеятельных коллективов из числа клубных формирований</t>
  </si>
  <si>
    <r>
      <rPr>
        <b/>
        <sz val="12"/>
        <color theme="1"/>
        <rFont val="Times New Roman"/>
      </rPr>
      <t xml:space="preserve">Не выполнено</t>
    </r>
    <r>
      <rPr>
        <sz val="12"/>
        <color theme="1"/>
        <rFont val="Times New Roman"/>
      </rPr>
      <t xml:space="preserve">. В результате реорганизации домов культуры г. Ижевска перестали существовать некоторые коллективы, их руководители не устроились во вновь созданное учреждение.</t>
    </r>
  </si>
  <si>
    <t xml:space="preserve">Осуществление экскурсионного обслуживания</t>
  </si>
  <si>
    <t xml:space="preserve">Управление по культуре и туризму, МАУК "Музей города Ижевска"</t>
  </si>
  <si>
    <t xml:space="preserve">Число экскурсий</t>
  </si>
  <si>
    <r>
      <rPr>
        <b/>
        <sz val="12"/>
        <color theme="1"/>
        <rFont val="Times New Roman"/>
      </rPr>
      <t xml:space="preserve">Не выполнено</t>
    </r>
    <r>
      <rPr>
        <sz val="12"/>
        <color theme="1"/>
        <rFont val="Times New Roman"/>
      </rPr>
      <t xml:space="preserve">. В связи с событиями  26 сентября 2022 года в МАУ "Музей города Ижевска" было сорвано проведение нескольких экскурсий со школьниками.</t>
    </r>
  </si>
  <si>
    <t xml:space="preserve">Основное мероприятие 3. Расширение спектра и повышение качества предоставляемых услуг, предоставляемых муниципальными организациями культуры</t>
  </si>
  <si>
    <t xml:space="preserve">01 61423, 61600, 61620, 61630</t>
  </si>
  <si>
    <t xml:space="preserve">Формирование перечня дополнительных услуг и предоставляемых муниципальным КДУ и МАУК "Музей города Ижевска"</t>
  </si>
  <si>
    <t xml:space="preserve">Управление по культуре и туризму, муниципальные учреждения культуры</t>
  </si>
  <si>
    <t xml:space="preserve">Количество платных услуг, предоставляемых населению муниципальными учреждениями культуры</t>
  </si>
  <si>
    <t xml:space="preserve">Предоставление платных услуг населению</t>
  </si>
  <si>
    <t xml:space="preserve">Доход муниципальных учреждений культуры от предоставления платных услуг населению</t>
  </si>
  <si>
    <t xml:space="preserve">Выполнено.
</t>
  </si>
  <si>
    <t xml:space="preserve">Задача 3:  Модернизация муниципальных учреждений культуры, развитие материально-технической базы, обеспечение комфортного и безопасного пребывания граждан</t>
  </si>
  <si>
    <t xml:space="preserve">Доля помещений муниципальных учреждений культуры, находящихся в удовлетворительном состоянии, в общем числе помещений муниципальных учреждений культуры</t>
  </si>
  <si>
    <t xml:space="preserve">Основное мероприятие 4. "Проведение мероприятий по модернизации муниципальных учреждений культуры, укреплению материально-технической базы"</t>
  </si>
  <si>
    <t xml:space="preserve">01 S8810,
01 S8811,
01 S8812</t>
  </si>
  <si>
    <t xml:space="preserve">Проведение косметических и капитальных ремонтов муниципальных учреждений культуры и помещений профессиональных творческих коллективов</t>
  </si>
  <si>
    <t xml:space="preserve">Управление по культуре и туризму, МБУК г. Ижевска "ЦКиТ", МАУК ЦРК "Русский дом", МБУК ММТ "Молодой человек", МАУК МХА "Ижевск", МБУК ИМКХ им. Чайковского"
</t>
  </si>
  <si>
    <t xml:space="preserve">Доля отремонтированных площадей помещений МУК в общей площади помещений муниципальных учреждений культуры</t>
  </si>
  <si>
    <t xml:space="preserve">Итого по подпрограмме 2</t>
  </si>
  <si>
    <t xml:space="preserve">Итого по подпрограмме 2 ΣСДпз</t>
  </si>
  <si>
    <t xml:space="preserve">Число ожидаемых конечных результатов, целевых показателей (индикаторов) подпрограммы 2 (N)</t>
  </si>
  <si>
    <t xml:space="preserve">Степень достижения плановых значений ожидаемых конечных результатов, целевых показателей (индикаторов) подпрограммы 2 СДм/п=ΣСДпз/N</t>
  </si>
  <si>
    <t xml:space="preserve">Итого по подпрограмме 2 ΣСдонр</t>
  </si>
  <si>
    <t xml:space="preserve">Общее количество мероприятий подпрограммы 2, запланированных к реализации в отчетном году (М)</t>
  </si>
  <si>
    <t xml:space="preserve">Степень реализации мероприятий подпрограммы 2 СРм=ΣСДонр/М</t>
  </si>
  <si>
    <t xml:space="preserve">Эффективность реализации подпрограммы 2 ЭР = 0,5 x СДм/п + 0,3 x СРм+ 0,2 x ССур</t>
  </si>
  <si>
    <r>
      <t xml:space="preserve">Уровень эффективности подпрограммы 2</t>
    </r>
    <r>
      <rPr>
        <b/>
        <vertAlign val="superscript"/>
        <sz val="12"/>
        <color theme="1"/>
        <rFont val="Times New Roman"/>
      </rPr>
      <t>8</t>
    </r>
  </si>
  <si>
    <t>3</t>
  </si>
  <si>
    <t xml:space="preserve">Подпрограмма 3. "Развитие туризма на территории муниципального образования "Город Ижевск", сохранение, использование и популяризация объектов культурного наследия"</t>
  </si>
  <si>
    <t xml:space="preserve">Цель: создание благоприятных условий для формирования современной конкурентоспособной туристской отрасли на территории МО "Город Ижевск", направленное на увеличение въездного туристского потока</t>
  </si>
  <si>
    <t xml:space="preserve">Рост внутреннего и въездного туристского потока (включая экскурсантов и транзитных туристов)</t>
  </si>
  <si>
    <t xml:space="preserve">Задача 1: Увеличение внутреннего и въездного туристического потока, сохранение и популяризация исторического и культурного наследия, его включение в сферу социально-культурной деятельности и туризма</t>
  </si>
  <si>
    <t xml:space="preserve">Количество туристов, въехавших на территорию муниципального образования "Город Ижевск"</t>
  </si>
  <si>
    <t xml:space="preserve">Количество объектов культурного наследия, памятников, арт-объектов, расположенных на территории МО "Город Ижевск", включенных в туристические маршруты</t>
  </si>
  <si>
    <t xml:space="preserve">Основное мероприятие 1. "Организация работы по привлечению туристов"</t>
  </si>
  <si>
    <t xml:space="preserve">Создание и организация работы сайта по продвижению туристических услуг</t>
  </si>
  <si>
    <t xml:space="preserve">Управление по культуре и туризму, МАУ "ЦРКиТ"</t>
  </si>
  <si>
    <t xml:space="preserve">Количество посещений сайта</t>
  </si>
  <si>
    <t xml:space="preserve">Участие в региональных и российских презентационных мероприятиях (выставках, семинарах, форумах и др.)</t>
  </si>
  <si>
    <t xml:space="preserve">Количество региональных и российских презентационных мероприятий (выставок, семинаров, форумов и др.), в которых было принято участие</t>
  </si>
  <si>
    <t xml:space="preserve">Создание событийного календаря муниципального образования "Город Ижевск"</t>
  </si>
  <si>
    <t xml:space="preserve">Количество мероприятий в событийном календаре в МО "Город Ижевск"</t>
  </si>
  <si>
    <t xml:space="preserve">Разработка туристских маршрутов</t>
  </si>
  <si>
    <t xml:space="preserve">Количество туристских маршрутов</t>
  </si>
  <si>
    <t xml:space="preserve">Обеспечение эксплуатационно-технического обслуживания зданий и помещений, учреждений культуры, а также содержание указанных зданий и помещений, оборудования и прилегающей территории в надлежащем состоянии</t>
  </si>
  <si>
    <t xml:space="preserve">Созданы условия для бесперебойной работы зданий и помещений учреждений культуры</t>
  </si>
  <si>
    <t>да=1/нет=0</t>
  </si>
  <si>
    <t xml:space="preserve">Доход МАУ "ЦРКиТ" от предоставления платных услуг населению</t>
  </si>
  <si>
    <t xml:space="preserve">Итого по подпрограмме 3</t>
  </si>
  <si>
    <t xml:space="preserve">Итого по подпрограмме 3 ΣСДпз</t>
  </si>
  <si>
    <t xml:space="preserve">Число ожидаемых конечных результатов, целевых показателей (индикаторов) подпрограммы 3 (N)</t>
  </si>
  <si>
    <t xml:space="preserve">Степень достижения плановых значений ожидаемых конечных результатов, целевых показателей (индикаторов) подпрограммы 3 СДм/п=ΣСДпз/N</t>
  </si>
  <si>
    <t xml:space="preserve">Итого по подпрограмме 3 ΣСдонр</t>
  </si>
  <si>
    <t xml:space="preserve">Общее количество мероприятий подпрограммы 3, запланированных к реализации в отчетном году (М)</t>
  </si>
  <si>
    <t xml:space="preserve">Степень реализации мероприятий подпрограммы 3 СРм=ΣСДонр/М</t>
  </si>
  <si>
    <t xml:space="preserve">Эффективность реализации подпрограммы 3 ЭР = 0,5 x СДм/п + 0,3 x СРм+ 0,2 x ССур</t>
  </si>
  <si>
    <r>
      <t xml:space="preserve">Уровень эффективности подпрограммы 3</t>
    </r>
    <r>
      <rPr>
        <b/>
        <vertAlign val="superscript"/>
        <sz val="12"/>
        <color theme="1"/>
        <rFont val="Times New Roman"/>
      </rPr>
      <t>8</t>
    </r>
  </si>
  <si>
    <t>4</t>
  </si>
  <si>
    <t xml:space="preserve">Подпрограмма 4. "Энергосбережение и повышение энергетической эффективности"</t>
  </si>
  <si>
    <t xml:space="preserve">Цель: повышение энергетической эффективности в учреждениях культуры и детских школах искусств</t>
  </si>
  <si>
    <t xml:space="preserve">Сокращение бюджетных расходов на приобретение топливно-энергетических ресурсов муниципальными учреждениями</t>
  </si>
  <si>
    <t>Выполнено</t>
  </si>
  <si>
    <t xml:space="preserve">01 65780</t>
  </si>
  <si>
    <t xml:space="preserve">Задача 1. Обеспечение снижения в сопоставимых условиях объема потребления ТЭР по каждому из ресурсов</t>
  </si>
  <si>
    <t xml:space="preserve">Удельный расход электрической энергии на снабжение органов местного самоуправления и муниципальных учреждений (в расчете на 1 кв. метр общей площади)</t>
  </si>
  <si>
    <r>
      <t>кВт.ч/м</t>
    </r>
    <r>
      <rPr>
        <vertAlign val="superscript"/>
        <sz val="12"/>
        <color theme="1"/>
        <rFont val="Times New Roman"/>
      </rPr>
      <t>2</t>
    </r>
  </si>
  <si>
    <r>
      <rPr>
        <b/>
        <sz val="12"/>
        <color theme="1"/>
        <rFont val="Times New Roman"/>
      </rPr>
      <t xml:space="preserve">Не выполнено.</t>
    </r>
    <r>
      <rPr>
        <sz val="12"/>
        <color theme="1"/>
        <rFont val="Times New Roman"/>
      </rPr>
      <t xml:space="preserve">                                               Потребление электроэнергии снизилось в сравнении с 2021 годом.</t>
    </r>
  </si>
  <si>
    <t xml:space="preserve">Удельный расход тепловой энергии на снабжение органов местного самоуправления и муниципальных учреждений (в расчете на 1 кв. метр общей площади)</t>
  </si>
  <si>
    <r>
      <t>Гкал/м</t>
    </r>
    <r>
      <rPr>
        <vertAlign val="superscript"/>
        <sz val="12"/>
        <color theme="1"/>
        <rFont val="Times New Roman"/>
      </rPr>
      <t>2</t>
    </r>
  </si>
  <si>
    <t xml:space="preserve">Удельный расход холодной воды на снабжение органов местного самоуправления и муниципальных учреждений (в расчете на 1 человека)</t>
  </si>
  <si>
    <r>
      <t>м</t>
    </r>
    <r>
      <rPr>
        <vertAlign val="superscript"/>
        <sz val="12"/>
        <color theme="1"/>
        <rFont val="Times New Roman"/>
      </rPr>
      <t>3</t>
    </r>
    <r>
      <rPr>
        <sz val="12"/>
        <color theme="1"/>
        <rFont val="Times New Roman"/>
      </rPr>
      <t>/чел.</t>
    </r>
  </si>
  <si>
    <t xml:space="preserve">Удельный расход горячей воды на снабжение органов местного самоуправления и муниципальных учреждений (в расчете на 1 человека)</t>
  </si>
  <si>
    <r>
      <rPr>
        <b/>
        <sz val="11"/>
        <color theme="1"/>
        <rFont val="Times New Roman"/>
      </rPr>
      <t xml:space="preserve">Не выполнено.                                               </t>
    </r>
    <r>
      <rPr>
        <sz val="11"/>
        <color theme="1"/>
        <rFont val="Times New Roman"/>
      </rPr>
      <t xml:space="preserve">Потребление горячей воды снизилось в сравнении с 2021 годом.</t>
    </r>
  </si>
  <si>
    <t xml:space="preserve">Удельный расход природного газа на снабжение органов местного самоуправления и муниципальных учреждений (в расчете на 1 человека)</t>
  </si>
  <si>
    <t xml:space="preserve">Основное мероприятие1: Реализация мероприятий по энергосбережению и повышению энергетической эффективности</t>
  </si>
  <si>
    <t xml:space="preserve">Техническое обслуживание и проведение ремонтных работ систем энергоснабжения (замена люминесцентных светильников на светодиодные, замена ламп накаливания на энергосберегающие, замена электропроводки, установка датчиков присутствия и др.)</t>
  </si>
  <si>
    <t>МУК</t>
  </si>
  <si>
    <t xml:space="preserve">Средства МУК</t>
  </si>
  <si>
    <t xml:space="preserve">Объем потребления электрической энергии МУК</t>
  </si>
  <si>
    <t>КВт/ч</t>
  </si>
  <si>
    <r>
      <rPr>
        <b/>
        <sz val="12"/>
        <color theme="1"/>
        <rFont val="Times New Roman"/>
      </rPr>
      <t xml:space="preserve">Не выполнено</t>
    </r>
    <r>
      <rPr>
        <sz val="12"/>
        <color theme="1"/>
        <rFont val="Times New Roman"/>
      </rPr>
      <t xml:space="preserve">.                                               </t>
    </r>
    <r>
      <rPr>
        <sz val="12"/>
        <rFont val="Times New Roman"/>
      </rPr>
      <t xml:space="preserve">В 2022 году в детской школе искусств № 2 проводился капитальный ремонт здания - объекта культурного наследия "Дом чиновника Охизина", было установлено музыкальное и световое оборудование. В том числе компьютеры, электронные музыкальные инструменты, прожекторы и прочее оборудование. Культурно досуговые учреждения ежегодно приобретают звукоусиливающую аппаратуру, бытовую технику.</t>
    </r>
  </si>
  <si>
    <t xml:space="preserve">Техническое обслуживание и проведение ремонтных работ систем отопления и водоснабжения (промывка и опрессовка системы отопления, установка кранов на радиатор отопления, замена радиаторов отопления, частичный ремонт кровли, входных групп, утепление фасадов зданий, замена окон и регулировка оконных конструкций и др.)</t>
  </si>
  <si>
    <t xml:space="preserve">Объем потребления тепловой энергии МУК</t>
  </si>
  <si>
    <t>Гкал</t>
  </si>
  <si>
    <t xml:space="preserve">Техническое обслуживание и проведение ремонтных работ систем водоснабжения (установка экономичной водоразборной арматуры)</t>
  </si>
  <si>
    <t xml:space="preserve">Объем потребления холодной воды</t>
  </si>
  <si>
    <t xml:space="preserve">куб. м</t>
  </si>
  <si>
    <t xml:space="preserve">Техническое обслуживание и проведение ремонтных работ систем горячего водоснабжения</t>
  </si>
  <si>
    <t xml:space="preserve">Объем потребления горячей воды</t>
  </si>
  <si>
    <r>
      <rPr>
        <b/>
        <sz val="12"/>
        <color theme="1"/>
        <rFont val="Times New Roman"/>
      </rPr>
      <t xml:space="preserve">Не выполнено</t>
    </r>
    <r>
      <rPr>
        <sz val="12"/>
        <color theme="1"/>
        <rFont val="Times New Roman"/>
      </rPr>
      <t xml:space="preserve">.                                               Потребление горячей воды снизилось в сравнении с 2021 годом.</t>
    </r>
  </si>
  <si>
    <t xml:space="preserve">Автоматизация оборудования газовой котельной</t>
  </si>
  <si>
    <t xml:space="preserve">МБУК г. Ижевска "ЦКиТ"
</t>
  </si>
  <si>
    <t xml:space="preserve">Объем потребления газа</t>
  </si>
  <si>
    <t xml:space="preserve">Итого по подпрограмме 4</t>
  </si>
  <si>
    <t xml:space="preserve">Итого по подпрограмме 4 ΣСДпз</t>
  </si>
  <si>
    <t xml:space="preserve">Число ожидаемых конечных результатов, целевых показателей (индикаторов) подпрограммы 4 (N)</t>
  </si>
  <si>
    <t xml:space="preserve">Степень достижения плановых значений ожидаемых конечных результатов, целевых показателей (индикаторов) подпрограммы 4 СДм/п=ΣСДпз/N</t>
  </si>
  <si>
    <t xml:space="preserve">Итого по подпрограмме 4 ΣСдонр</t>
  </si>
  <si>
    <t xml:space="preserve">Общее количество мероприятий подпрограммы 4, запланированных к реализации в отчетном году (М)</t>
  </si>
  <si>
    <t xml:space="preserve">Степень реализации мероприятий подпрограммы 4 СРм=ΣСДонр/М</t>
  </si>
  <si>
    <t xml:space="preserve">Эффективность реализации подпрограммы 4 ЭР = 0,5 x СДм/п + 0,3 x СРм+ 0,2 x ССур</t>
  </si>
  <si>
    <r>
      <t xml:space="preserve">Уровень эффективности подпрограммы 4</t>
    </r>
    <r>
      <rPr>
        <b/>
        <vertAlign val="superscript"/>
        <sz val="12"/>
        <color theme="1"/>
        <rFont val="Times New Roman"/>
      </rPr>
      <t>8</t>
    </r>
  </si>
  <si>
    <t>5</t>
  </si>
  <si>
    <t xml:space="preserve">Подпрограмма 5. Создание условий для реализации муниципальной программы</t>
  </si>
  <si>
    <t xml:space="preserve">Цель: создание условий для эффективной реализации муниципальной программы</t>
  </si>
  <si>
    <t xml:space="preserve">Удовлетворенность населения деятельностью органов местного самоуправления в сфере культуры и туризма</t>
  </si>
  <si>
    <t xml:space="preserve">Задача 1: Реализация установленных полномочий (функций) Управления по культуре и туризму Администрации города Ижевска</t>
  </si>
  <si>
    <t xml:space="preserve">Уровень фактической обеспеченности клубами и учреждениями клубного типа от нормативной потребности</t>
  </si>
  <si>
    <t xml:space="preserve">Уровень фактической обеспеченности библиотеками от нормативной потребности</t>
  </si>
  <si>
    <t xml:space="preserve">Уровень фактической обеспеченности парками культуры и отдыха от нормативной потребности</t>
  </si>
  <si>
    <t xml:space="preserve"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</si>
  <si>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r>
      <rPr>
        <b/>
        <sz val="12"/>
        <color theme="1"/>
        <rFont val="Times New Roman"/>
      </rPr>
      <t xml:space="preserve">Не выполнено. </t>
    </r>
    <r>
      <rPr>
        <sz val="12"/>
        <color theme="1"/>
        <rFont val="Times New Roman"/>
      </rPr>
      <t xml:space="preserve">                               Ежегодно увеличивается количество учреждений, здания которых, со временем, приходят в ненормативное состояние                                                </t>
    </r>
  </si>
  <si>
    <t xml:space="preserve"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</si>
  <si>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 xml:space="preserve">Количество объектов культурного наследия, памятников, арт-объектов, расположенных на территории муниципального образования "Город Ижевск", включенных в перечень объектов истории и культуры муниципального образования "Город Ижевск"</t>
  </si>
  <si>
    <t xml:space="preserve">Исполнение расходных обязательств к общему объему утвержденных ассигнований на очередной финансовый год</t>
  </si>
  <si>
    <t xml:space="preserve">Основное мероприятие 1. Обеспечение функций муниципальных органов</t>
  </si>
  <si>
    <t xml:space="preserve">01 60030,    03 60400,        03 61276</t>
  </si>
  <si>
    <t xml:space="preserve">Обеспечение функций Управления по культуре и туризму</t>
  </si>
  <si>
    <t xml:space="preserve">Управление по культуре и туризму</t>
  </si>
  <si>
    <t xml:space="preserve">Уровень выполнения значений ожидаемых непосредственных результатов реализации мероприятий муниципальной программы</t>
  </si>
  <si>
    <t xml:space="preserve">01 60030</t>
  </si>
  <si>
    <t xml:space="preserve">Проведение независимой оценки качества предоставления услуг муниципальными учреждениями культуры</t>
  </si>
  <si>
    <t xml:space="preserve">Управление по культуре и туризму, МУК</t>
  </si>
  <si>
    <t xml:space="preserve">Проведена/не проведена независимая оценка качества предоставления услуг муниципальными учреждениями культуры</t>
  </si>
  <si>
    <t xml:space="preserve">02 60110
02 S5330 </t>
  </si>
  <si>
    <t xml:space="preserve">Организация и проведение крупных мероприятий (фестивалей, праздников, конкурсов), в том числе регионального и российского масштаба</t>
  </si>
  <si>
    <t xml:space="preserve">Количество проведенных крупных мероприятий (фестивалей, праздников, конкурсов), в том числе регионального и российского масштаба</t>
  </si>
  <si>
    <t xml:space="preserve">Сохранение кадрового потенциала отрасли, повышение престижности и привлекательности профессий в сфере культуры</t>
  </si>
  <si>
    <t xml:space="preserve">Доля молодых руководителей и специалистов в возрасте до 40 лет в общей численности руководителей и специалистов</t>
  </si>
  <si>
    <t xml:space="preserve">Задача 2: Оптимизация бюджетных расходов муниципального образования "Город Ижевск", в том числе за счет привлечения средств из вышестоящих бюджетов и внебюджетных источников</t>
  </si>
  <si>
    <t xml:space="preserve">Объем привлеченных средств из вышестоящих бюджетов и внебюджетных источников</t>
  </si>
  <si>
    <t xml:space="preserve">Основное мероприятие 2. Проведение мероприятий по привлечению средств из вышестоящих бюджетов и внебюджетных источников</t>
  </si>
  <si>
    <t xml:space="preserve">Подготовка заявок для участия в конкурсах на получение средств из вышестоящих источников и грантов</t>
  </si>
  <si>
    <t xml:space="preserve">Средства из вышестоящих бюджетов, внебюджетные источники</t>
  </si>
  <si>
    <t xml:space="preserve">Количество поданных заявок на участие в конкурсах на получение средств из вышестоящих бюджетов и грантов</t>
  </si>
  <si>
    <t xml:space="preserve">Итого по подпрограмме 5</t>
  </si>
  <si>
    <t xml:space="preserve">Итого по подпрограмме 5 ΣСДпз</t>
  </si>
  <si>
    <t xml:space="preserve">Число ожидаемых конечных результатов, целевых показателей (индикаторов) подпрограммы n (N)</t>
  </si>
  <si>
    <t xml:space="preserve">Степень достижения плановых значений ожидаемых конечных результатов, целевых показателей (индикаторов) подпрограммы 5 СДм/п=ΣСДпз/N</t>
  </si>
  <si>
    <t xml:space="preserve">Итого по подпрограмме 5 ΣСДонр</t>
  </si>
  <si>
    <t xml:space="preserve">Общее количество мероприятий подпрограммы 5, запланированных к реализации в отчетном году (М)</t>
  </si>
  <si>
    <t xml:space="preserve">Степень реализации мероприятий подпрограммы 5 СРм=ΣСДонр/М</t>
  </si>
  <si>
    <t xml:space="preserve">Эффективность реализации подпрограммы 5 ЭР = 0,5 x СДм/п + 0,3 x СРм+ 0,2 x ССур</t>
  </si>
  <si>
    <r>
      <t xml:space="preserve">Уровень эффективности подпрограммы 5</t>
    </r>
    <r>
      <rPr>
        <b/>
        <vertAlign val="superscript"/>
        <sz val="12"/>
        <color theme="1"/>
        <rFont val="Times New Roman"/>
      </rPr>
      <t>8</t>
    </r>
  </si>
  <si>
    <t>6</t>
  </si>
  <si>
    <t xml:space="preserve">Подпрограмма 6.  "Развитие музейного дела"</t>
  </si>
  <si>
    <t xml:space="preserve">Цель: сохранение культурного, исторического наследия города Ижевска, повышение доступности и качества музейных услуг для населения
</t>
  </si>
  <si>
    <t xml:space="preserve">Задача 1. Обеспечение сохранности, комплектование (пополнение) музейного фонда
</t>
  </si>
  <si>
    <t xml:space="preserve">Увеличение доли представленных (во всех формах) зрителю музейных предметов в общем количестве музейных предметов основного фонда
</t>
  </si>
  <si>
    <t xml:space="preserve">Создание экспозиций (выставок) музеев. Публичный показ музейных предметов, музейных коллекций
</t>
  </si>
  <si>
    <t xml:space="preserve">Управление по культуре и туризму, МАУК "Музей города Ижевска"
</t>
  </si>
  <si>
    <t xml:space="preserve">Количество музейных предметов, основного музейного фонда опубликованных на экспозициях и выставках
</t>
  </si>
  <si>
    <r>
      <rPr>
        <b/>
        <sz val="12"/>
        <color theme="1"/>
        <rFont val="Times New Roman"/>
      </rPr>
      <t xml:space="preserve">Не выполено.                                           </t>
    </r>
    <r>
      <rPr>
        <sz val="12"/>
        <color theme="1"/>
        <rFont val="Times New Roman"/>
      </rPr>
      <t xml:space="preserve">Несколько музейных предметов не успели пройти фондо-закупочную комиссию.</t>
    </r>
  </si>
  <si>
    <t xml:space="preserve">Проведение работ по включению предметов в музейный фонд
</t>
  </si>
  <si>
    <t xml:space="preserve">Количество новых музейных предметов в фонде музея в год
</t>
  </si>
  <si>
    <t xml:space="preserve">Задача 2. Укрепление материально-технической базы учреждения, техническое и технологическое оснащение (переоснащение)
</t>
  </si>
  <si>
    <t xml:space="preserve">Доля помещений музея, находящихся в удовлетворительном состоянии в общем количестве помещений музея
</t>
  </si>
  <si>
    <t xml:space="preserve">Основное мероприятие 2. Проведение работ по укреплению материально-технической базы учреждения, технического и технологического оснащения
</t>
  </si>
  <si>
    <t xml:space="preserve">Проведение косметических и капитальных ремонтов в МАУК "Музей города Ижевска"
</t>
  </si>
  <si>
    <t xml:space="preserve">Доля отремонтированных площадей помещений МУК в общей площади помещений муниципальных учреждений культуры
</t>
  </si>
  <si>
    <t xml:space="preserve">Задача 3. Развитие информационно-коммуникационных технологий в деятельности муниципального музея
</t>
  </si>
  <si>
    <t xml:space="preserve">Увеличение количества онлайн-выставок на сайте МАУК "Музей города Ижевска"
</t>
  </si>
  <si>
    <t xml:space="preserve">Основное мероприятие 3. Проведение работ по внедрению и использованию информационно-коммуникационных технологий в деятельности муниципального музея
</t>
  </si>
  <si>
    <t xml:space="preserve">Обновление программного обеспечения
</t>
  </si>
  <si>
    <t xml:space="preserve">Количество обновленных программных продуктов в год
</t>
  </si>
  <si>
    <t xml:space="preserve">Задача 4. Организация выставок, в том числе местных художников
выставочных
</t>
  </si>
  <si>
    <t xml:space="preserve">Увеличение количества выставочных проектов (по отношению к 2020 году)
</t>
  </si>
  <si>
    <t xml:space="preserve">Число посещений МАУК "Музей города Ижевска"
</t>
  </si>
  <si>
    <t xml:space="preserve">Основное мероприятие 4. Проведение работ по организации выставок
</t>
  </si>
  <si>
    <t xml:space="preserve">Привлечение партнеров к организации выставок
</t>
  </si>
  <si>
    <t xml:space="preserve">Количество привлеченных новых партнеров в год
</t>
  </si>
  <si>
    <t xml:space="preserve">Обучение, повышение квалификации сотрудников выставочного отдела</t>
  </si>
  <si>
    <t xml:space="preserve">Количество сотрудников, прошедших обучение/повышение квалификации, от общего числа сотрудников выставочного отдела
</t>
  </si>
  <si>
    <t xml:space="preserve">Итого по подпрограмме 6</t>
  </si>
  <si>
    <t xml:space="preserve">Итого по подпрограмме 6 ΣСДпз</t>
  </si>
  <si>
    <t xml:space="preserve">Число ожидаемых конечных результатов, целевых показателей (индикаторов) подпрограммы 6 (N)</t>
  </si>
  <si>
    <t xml:space="preserve">Степень достижения плановых значений ожидаемых конечных результатов, целевых показателей (индикаторов) подпрограммы 6 СДм/п=ΣСДпз/N</t>
  </si>
  <si>
    <t xml:space="preserve">Итого по подпрограмме 6 ΣСдонр</t>
  </si>
  <si>
    <t xml:space="preserve">Общее количество мероприятий подпрограммы 6, запланированных к реализации в отчетном году (М)</t>
  </si>
  <si>
    <t xml:space="preserve">Степень реализации мероприятий подпрограммы 6 СРм=ΣСДонр/М</t>
  </si>
  <si>
    <t xml:space="preserve">Эффективность реализации подпрограммы 6 ЭР = 0,5 x СДм/п + 0,3 x СРм+ 0,2 x ССур</t>
  </si>
  <si>
    <r>
      <t xml:space="preserve">Уровень эффективности подпрограммы 6</t>
    </r>
    <r>
      <rPr>
        <b/>
        <vertAlign val="superscript"/>
        <sz val="12"/>
        <color theme="1"/>
        <rFont val="Times New Roman"/>
      </rPr>
      <t>8</t>
    </r>
  </si>
  <si>
    <t xml:space="preserve">Итого по программе </t>
  </si>
  <si>
    <t xml:space="preserve">Итого по программе ΣСДпз</t>
  </si>
  <si>
    <t xml:space="preserve">Число ожидаемых конечных результатов, целевых показателей (индикаторов) программы (N)</t>
  </si>
  <si>
    <t xml:space="preserve">Степень достижения плановых значений ожидаемых конечных результатов, целевых показателей (индикаторов) программы СДм/п=ΣСДпз/N</t>
  </si>
  <si>
    <t xml:space="preserve">Итого по программе ΣСдонр</t>
  </si>
  <si>
    <t xml:space="preserve">Общее количество мероприятий программы, запланированных к реализации в отчетном году (М)</t>
  </si>
  <si>
    <t xml:space="preserve">Степень реализации мероприятий программы СРм=ΣСДонр/М</t>
  </si>
  <si>
    <t xml:space="preserve">Эффективность реализации муниципальной программы ЭР = 0,5 x СДм/п + 0,3 x СРм+ 0,2 x ССур</t>
  </si>
  <si>
    <r>
      <t xml:space="preserve">Уровень эффективности муниципальной программы</t>
    </r>
    <r>
      <rPr>
        <b/>
        <vertAlign val="superscript"/>
        <sz val="12"/>
        <color theme="1"/>
        <rFont val="Times New Roman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</si>
</sst>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_р_._-;\-* #,##0.00_р_._-;_-* &quot;-&quot;??_р_._-;_-@_-"/>
    <numFmt numFmtId="161" formatCode="#,##0.000"/>
    <numFmt numFmtId="162" formatCode="0.000"/>
    <numFmt numFmtId="163" formatCode="0.0"/>
    <numFmt numFmtId="164" formatCode="#,##0.0"/>
  </numFmts>
  <fonts count="18">
    <font>
      <name val="Calibri"/>
      <color theme="1"/>
      <sz val="11.000000"/>
      <scheme val="minor"/>
    </font>
    <font>
      <name val="Arial Cyr"/>
      <sz val="10.000000"/>
    </font>
    <font>
      <name val="Arial CYR"/>
      <b/>
      <sz val="10.000000"/>
    </font>
    <font>
      <name val="Arial"/>
      <color theme="1"/>
      <sz val="11.000000"/>
    </font>
    <font>
      <name val="Times New Roman"/>
      <b/>
      <sz val="12.000000"/>
    </font>
    <font>
      <name val="Arial"/>
      <color theme="1"/>
      <sz val="12.000000"/>
    </font>
    <font>
      <name val="Calibri"/>
      <color theme="1"/>
      <sz val="12.000000"/>
    </font>
    <font>
      <name val="Times New Roman"/>
      <color theme="1"/>
      <sz val="12.000000"/>
    </font>
    <font>
      <name val="Times New Roman"/>
      <b/>
      <color rgb="FF26282F"/>
      <sz val="13.000000"/>
    </font>
    <font>
      <name val="Times New Roman"/>
      <b/>
      <color theme="1"/>
      <sz val="12.000000"/>
    </font>
    <font>
      <name val="Times New Roman"/>
      <color theme="1"/>
      <sz val="11.000000"/>
    </font>
    <font>
      <name val="Times New Roman"/>
      <sz val="12.000000"/>
    </font>
    <font>
      <name val="Calibri"/>
      <sz val="11.000000"/>
      <scheme val="minor"/>
    </font>
    <font>
      <name val="Calibri"/>
      <color theme="0"/>
      <sz val="11.000000"/>
      <scheme val="minor"/>
    </font>
    <font>
      <name val="Times New Roman"/>
      <color indexed="2"/>
      <sz val="12.000000"/>
    </font>
    <font>
      <name val="Times New Roman"/>
      <b/>
      <color theme="1"/>
      <sz val="11.000000"/>
    </font>
    <font>
      <name val="Calibri"/>
      <color theme="1"/>
      <sz val="12.000000"/>
      <scheme val="minor"/>
    </font>
    <font>
      <name val="Calibri"/>
      <color theme="1"/>
      <sz val="11.000000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0"/>
        <bgColor theme="0" tint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6" tint="0.39997558519241921"/>
        <bgColor theme="6" tint="0.39997558519241921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5">
    <xf fontId="0" fillId="0" borderId="0" numFmtId="0" applyNumberFormat="1" applyFont="1" applyFill="1" applyBorder="1"/>
    <xf fontId="1" fillId="0" borderId="1" numFmtId="1" applyNumberFormat="1" applyFont="1" applyFill="1" applyBorder="1">
      <alignment horizontal="center" shrinkToFit="1" vertical="top"/>
    </xf>
    <xf fontId="1" fillId="0" borderId="1" numFmtId="1" applyNumberFormat="1" applyFont="1" applyFill="1" applyBorder="1">
      <alignment horizontal="center" shrinkToFit="1" vertical="top"/>
    </xf>
    <xf fontId="2" fillId="0" borderId="1" numFmtId="0" applyNumberFormat="1" applyFont="1" applyFill="1" applyBorder="1">
      <alignment vertical="top" wrapText="1"/>
    </xf>
    <xf fontId="1" fillId="0" borderId="1" numFmtId="1" applyNumberFormat="1" applyFont="1" applyFill="1" applyBorder="1">
      <alignment horizontal="center" shrinkToFit="1" vertical="top"/>
    </xf>
    <xf fontId="2" fillId="2" borderId="1" numFmtId="4" applyNumberFormat="1" applyFont="1" applyFill="1" applyBorder="1">
      <alignment horizontal="right" shrinkToFit="1" vertical="top"/>
    </xf>
    <xf fontId="2" fillId="0" borderId="1" numFmtId="0" applyNumberFormat="1" applyFont="1" applyFill="1" applyBorder="1">
      <alignment vertical="top" wrapText="1"/>
    </xf>
    <xf fontId="2" fillId="0" borderId="1" numFmtId="0" applyNumberFormat="1" applyFont="1" applyFill="1" applyBorder="1">
      <alignment vertical="top" wrapText="1"/>
    </xf>
    <xf fontId="2" fillId="2" borderId="1" numFmtId="4" applyNumberFormat="1" applyFont="1" applyFill="1" applyBorder="1">
      <alignment horizontal="right" shrinkToFit="1" vertical="top"/>
    </xf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0" fillId="0" borderId="0" numFmtId="160" applyNumberFormat="1" applyFont="0" applyFill="0" applyBorder="0" applyProtection="0"/>
  </cellStyleXfs>
  <cellXfs count="253">
    <xf fontId="0" fillId="0" borderId="0" numFmtId="0" xfId="0"/>
    <xf fontId="3" fillId="0" borderId="0" numFmtId="0" xfId="13" applyFont="1"/>
    <xf fontId="4" fillId="0" borderId="0" numFmtId="0" xfId="13" applyFont="1" applyAlignment="1">
      <alignment horizontal="center" vertical="top" wrapText="1"/>
    </xf>
    <xf fontId="5" fillId="0" borderId="0" numFmtId="0" xfId="13" applyFont="1"/>
    <xf fontId="6" fillId="0" borderId="0" numFmtId="0" xfId="13" applyFont="1"/>
    <xf fontId="7" fillId="0" borderId="1" numFmtId="0" xfId="9" applyFont="1" applyBorder="1" applyAlignment="1">
      <alignment horizontal="center" vertical="top" wrapText="1"/>
    </xf>
    <xf fontId="5" fillId="0" borderId="0" numFmtId="0" xfId="9" applyFont="1"/>
    <xf fontId="7" fillId="0" borderId="1" numFmtId="0" xfId="9" applyFont="1" applyBorder="1" applyAlignment="1">
      <alignment vertical="top" wrapText="1"/>
    </xf>
    <xf fontId="7" fillId="0" borderId="1" numFmtId="14" xfId="9" applyNumberFormat="1" applyFont="1" applyBorder="1" applyAlignment="1">
      <alignment horizontal="center" vertical="top" wrapText="1"/>
    </xf>
    <xf fontId="7" fillId="0" borderId="1" numFmtId="0" xfId="9" applyFont="1" applyBorder="1" applyAlignment="1">
      <alignment horizontal="left" vertical="top" wrapText="1"/>
    </xf>
    <xf fontId="7" fillId="0" borderId="2" numFmtId="0" xfId="9" applyFont="1" applyBorder="1" applyAlignment="1">
      <alignment horizontal="left" vertical="top" wrapText="1"/>
    </xf>
    <xf fontId="7" fillId="0" borderId="3" numFmtId="0" xfId="9" applyFont="1" applyBorder="1" applyAlignment="1">
      <alignment horizontal="left" vertical="top" wrapText="1"/>
    </xf>
    <xf fontId="7" fillId="0" borderId="2" numFmtId="0" xfId="9" applyFont="1" applyBorder="1" applyAlignment="1" applyProtection="1">
      <alignment horizontal="left" vertical="top" wrapText="1"/>
    </xf>
    <xf fontId="7" fillId="0" borderId="3" numFmtId="0" xfId="9" applyFont="1" applyBorder="1" applyAlignment="1" applyProtection="1">
      <alignment horizontal="left" vertical="top" wrapText="1"/>
    </xf>
    <xf fontId="7" fillId="0" borderId="1" numFmtId="0" xfId="9" applyFont="1" applyBorder="1" applyAlignment="1" applyProtection="1">
      <alignment horizontal="center" vertical="top" wrapText="1"/>
      <protection locked="0"/>
    </xf>
    <xf fontId="7" fillId="0" borderId="1" numFmtId="14" xfId="9" applyNumberFormat="1" applyFont="1" applyBorder="1" applyAlignment="1" applyProtection="1">
      <alignment horizontal="center" vertical="top" wrapText="1"/>
      <protection locked="0"/>
    </xf>
    <xf fontId="7" fillId="0" borderId="0" numFmtId="0" xfId="9" applyFont="1" applyAlignment="1">
      <alignment vertical="top" wrapText="1"/>
    </xf>
    <xf fontId="0" fillId="0" borderId="0" numFmtId="0" xfId="0" applyAlignment="1">
      <alignment horizontal="left"/>
    </xf>
    <xf fontId="0" fillId="0" borderId="0" numFmtId="0" xfId="0" applyAlignment="1">
      <alignment horizontal="left" vertical="center"/>
    </xf>
    <xf fontId="8" fillId="0" borderId="0" numFmtId="0" xfId="0" applyFont="1" applyAlignment="1">
      <alignment horizontal="center" vertical="top"/>
    </xf>
    <xf fontId="9" fillId="0" borderId="0" numFmtId="0" xfId="0" applyFont="1" applyAlignment="1">
      <alignment horizontal="justify"/>
    </xf>
    <xf fontId="7" fillId="0" borderId="1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2" numFmtId="0" xfId="0" applyFont="1" applyBorder="1" applyAlignment="1">
      <alignment horizontal="center" vertical="center" wrapText="1"/>
    </xf>
    <xf fontId="0" fillId="0" borderId="5" numFmtId="0" xfId="0" applyBorder="1" applyAlignment="1">
      <alignment horizontal="center" vertical="center" wrapText="1"/>
    </xf>
    <xf fontId="0" fillId="0" borderId="3" numFmtId="0" xfId="0" applyBorder="1" applyAlignment="1">
      <alignment horizontal="center" vertical="center" wrapText="1"/>
    </xf>
    <xf fontId="10" fillId="0" borderId="2" numFmtId="0" xfId="0" applyFont="1" applyBorder="1" applyAlignment="1">
      <alignment horizontal="center" vertical="center" wrapText="1"/>
    </xf>
    <xf fontId="10" fillId="0" borderId="5" numFmtId="0" xfId="0" applyFont="1" applyBorder="1" applyAlignment="1">
      <alignment horizontal="center" vertical="center" wrapText="1"/>
    </xf>
    <xf fontId="10" fillId="0" borderId="3" numFmtId="0" xfId="0" applyFont="1" applyBorder="1" applyAlignment="1">
      <alignment horizontal="center" vertical="center" wrapText="1"/>
    </xf>
    <xf fontId="11" fillId="0" borderId="4" numFmtId="0" xfId="0" applyFont="1" applyBorder="1" applyAlignment="1">
      <alignment horizontal="center" vertical="center" wrapText="1"/>
    </xf>
    <xf fontId="7" fillId="0" borderId="6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top" wrapText="1"/>
    </xf>
    <xf fontId="7" fillId="0" borderId="7" numFmtId="0" xfId="0" applyFont="1" applyBorder="1" applyAlignment="1">
      <alignment horizontal="center" vertical="top" wrapText="1"/>
    </xf>
    <xf fontId="7" fillId="0" borderId="2" numFmtId="0" xfId="0" applyFont="1" applyBorder="1" applyAlignment="1">
      <alignment horizontal="center" vertical="top" wrapText="1"/>
    </xf>
    <xf fontId="0" fillId="0" borderId="3" numFmtId="0" xfId="0" applyBorder="1" applyAlignment="1">
      <alignment horizontal="center" vertical="top" wrapText="1"/>
    </xf>
    <xf fontId="10" fillId="0" borderId="8" numFmtId="0" xfId="0" applyFont="1" applyBorder="1" applyAlignment="1">
      <alignment horizontal="center" vertical="top" wrapText="1"/>
    </xf>
    <xf fontId="7" fillId="0" borderId="8" numFmtId="0" xfId="0" applyFont="1" applyBorder="1" applyAlignment="1">
      <alignment horizontal="center" vertical="top" wrapText="1"/>
    </xf>
    <xf fontId="11" fillId="0" borderId="6" numFmtId="0" xfId="0" applyFont="1" applyBorder="1" applyAlignment="1">
      <alignment horizontal="center" vertical="center" wrapText="1"/>
    </xf>
    <xf fontId="0" fillId="0" borderId="6" numFmtId="0" xfId="0" applyBorder="1" applyAlignment="1">
      <alignment horizontal="center" vertical="top" wrapText="1"/>
    </xf>
    <xf fontId="0" fillId="0" borderId="0" numFmtId="0" xfId="0" applyAlignment="1">
      <alignment horizontal="center" vertical="top" wrapText="1"/>
    </xf>
    <xf fontId="10" fillId="0" borderId="9" numFmtId="0" xfId="0" applyFont="1" applyBorder="1" applyAlignment="1">
      <alignment horizontal="center" vertical="top" wrapText="1"/>
    </xf>
    <xf fontId="0" fillId="0" borderId="9" numFmtId="0" xfId="0" applyBorder="1" applyAlignment="1">
      <alignment horizontal="center" vertical="top" wrapText="1"/>
    </xf>
    <xf fontId="0" fillId="0" borderId="0" numFmtId="0" xfId="0"/>
    <xf fontId="9" fillId="0" borderId="10" numFmtId="49" xfId="0" applyNumberFormat="1" applyFont="1" applyBorder="1" applyAlignment="1">
      <alignment horizontal="center" vertical="center" wrapText="1"/>
    </xf>
    <xf fontId="9" fillId="0" borderId="10" numFmtId="0" xfId="0" applyFont="1" applyBorder="1" applyAlignment="1">
      <alignment horizontal="center" vertical="center" wrapText="1"/>
    </xf>
    <xf fontId="9" fillId="0" borderId="11" numFmtId="0" xfId="0" applyFont="1" applyBorder="1" applyAlignment="1">
      <alignment horizontal="center" vertical="center" wrapText="1"/>
    </xf>
    <xf fontId="9" fillId="0" borderId="12" numFmtId="0" xfId="0" applyFont="1" applyBorder="1" applyAlignment="1">
      <alignment horizontal="center" vertical="center" wrapText="1"/>
    </xf>
    <xf fontId="9" fillId="0" borderId="13" numFmtId="0" xfId="0" applyFont="1" applyBorder="1" applyAlignment="1">
      <alignment horizontal="center" vertical="center" wrapText="1"/>
    </xf>
    <xf fontId="11" fillId="0" borderId="1" numFmtId="49" xfId="0" applyNumberFormat="1" applyFont="1" applyBorder="1" applyAlignment="1">
      <alignment horizontal="center" vertical="center" wrapText="1"/>
    </xf>
    <xf fontId="11" fillId="0" borderId="1" numFmtId="0" xfId="0" applyFont="1" applyBorder="1" applyAlignment="1">
      <alignment horizontal="center" vertical="center" wrapText="1"/>
    </xf>
    <xf fontId="11" fillId="0" borderId="1" numFmtId="0" xfId="0" applyFont="1" applyBorder="1" applyAlignment="1">
      <alignment horizontal="left" vertical="center" wrapText="1"/>
    </xf>
    <xf fontId="11" fillId="0" borderId="1" numFmtId="3" xfId="0" applyNumberFormat="1" applyFont="1" applyBorder="1" applyAlignment="1">
      <alignment horizontal="center" vertical="center" wrapText="1"/>
    </xf>
    <xf fontId="11" fillId="0" borderId="4" numFmtId="4" xfId="0" applyNumberFormat="1" applyFont="1" applyBorder="1" applyAlignment="1">
      <alignment horizontal="center" vertical="center"/>
    </xf>
    <xf fontId="11" fillId="3" borderId="4" numFmtId="4" xfId="0" applyNumberFormat="1" applyFont="1" applyFill="1" applyBorder="1" applyAlignment="1">
      <alignment horizontal="center" vertical="center"/>
    </xf>
    <xf fontId="11" fillId="0" borderId="1" numFmtId="4" xfId="0" applyNumberFormat="1" applyFont="1" applyBorder="1" applyAlignment="1">
      <alignment vertical="center"/>
    </xf>
    <xf fontId="11" fillId="0" borderId="4" numFmtId="3" xfId="0" applyNumberFormat="1" applyFont="1" applyBorder="1" applyAlignment="1">
      <alignment horizontal="center" vertical="center" wrapText="1"/>
    </xf>
    <xf fontId="11" fillId="0" borderId="6" numFmtId="4" xfId="0" applyNumberFormat="1" applyFont="1" applyBorder="1" applyAlignment="1">
      <alignment horizontal="center" vertical="center"/>
    </xf>
    <xf fontId="11" fillId="3" borderId="6" numFmtId="4" xfId="0" applyNumberFormat="1" applyFont="1" applyFill="1" applyBorder="1" applyAlignment="1">
      <alignment horizontal="center" vertical="center"/>
    </xf>
    <xf fontId="12" fillId="0" borderId="10" numFmtId="0" xfId="0" applyFont="1" applyBorder="1" applyAlignment="1">
      <alignment horizontal="center" vertical="center" wrapText="1"/>
    </xf>
    <xf fontId="11" fillId="0" borderId="10" numFmtId="4" xfId="0" applyNumberFormat="1" applyFont="1" applyBorder="1" applyAlignment="1">
      <alignment horizontal="center" vertical="center"/>
    </xf>
    <xf fontId="11" fillId="3" borderId="10" numFmtId="4" xfId="0" applyNumberFormat="1" applyFont="1" applyFill="1" applyBorder="1" applyAlignment="1">
      <alignment horizontal="center" vertical="center"/>
    </xf>
    <xf fontId="4" fillId="0" borderId="1" numFmtId="49" xfId="0" applyNumberFormat="1" applyFont="1" applyBorder="1" applyAlignment="1">
      <alignment horizontal="center" vertical="center" wrapText="1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5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11" fillId="0" borderId="4" numFmtId="0" xfId="0" applyFont="1" applyBorder="1" applyAlignment="1">
      <alignment horizontal="center" vertical="center"/>
    </xf>
    <xf fontId="11" fillId="0" borderId="1" numFmtId="0" xfId="0" applyFont="1" applyBorder="1" applyAlignment="1">
      <alignment vertical="center"/>
    </xf>
    <xf fontId="11" fillId="0" borderId="6" numFmtId="0" xfId="0" applyFont="1" applyBorder="1" applyAlignment="1">
      <alignment horizontal="center" vertical="center"/>
    </xf>
    <xf fontId="11" fillId="0" borderId="1" numFmtId="161" xfId="0" applyNumberFormat="1" applyFont="1" applyBorder="1" applyAlignment="1">
      <alignment horizontal="center" vertical="center" wrapText="1"/>
    </xf>
    <xf fontId="11" fillId="0" borderId="4" numFmtId="49" xfId="0" applyNumberFormat="1" applyFont="1" applyBorder="1" applyAlignment="1">
      <alignment horizontal="center" vertical="center" wrapText="1"/>
    </xf>
    <xf fontId="11" fillId="0" borderId="4" numFmtId="0" xfId="0" applyFont="1" applyBorder="1" applyAlignment="1">
      <alignment horizontal="left" vertical="center" wrapText="1"/>
    </xf>
    <xf fontId="11" fillId="0" borderId="10" numFmtId="0" xfId="0" applyFont="1" applyBorder="1" applyAlignment="1">
      <alignment horizontal="center" vertical="center"/>
    </xf>
    <xf fontId="11" fillId="0" borderId="4" numFmtId="0" xfId="0" applyFont="1" applyBorder="1" applyAlignment="1">
      <alignment vertical="center"/>
    </xf>
    <xf fontId="4" fillId="0" borderId="1" numFmtId="49" xfId="0" applyNumberFormat="1" applyFont="1" applyBorder="1" applyAlignment="1">
      <alignment vertical="center" wrapText="1"/>
    </xf>
    <xf fontId="11" fillId="0" borderId="10" numFmtId="0" xfId="0" applyFont="1" applyBorder="1" applyAlignment="1">
      <alignment horizontal="left" vertical="center" wrapText="1"/>
    </xf>
    <xf fontId="11" fillId="0" borderId="10" numFmtId="0" xfId="0" applyFont="1" applyBorder="1" applyAlignment="1">
      <alignment horizontal="center" vertical="center" wrapText="1"/>
    </xf>
    <xf fontId="7" fillId="0" borderId="0" numFmtId="161" xfId="0" applyNumberFormat="1" applyFont="1" applyAlignment="1">
      <alignment horizontal="center" vertical="center" wrapText="1"/>
    </xf>
    <xf fontId="13" fillId="0" borderId="0" numFmtId="4" xfId="0" applyNumberFormat="1" applyFont="1"/>
    <xf fontId="0" fillId="0" borderId="0" numFmtId="0" xfId="0" applyAlignment="1">
      <alignment vertical="top"/>
    </xf>
    <xf fontId="7" fillId="0" borderId="0" numFmtId="0" xfId="0" applyFont="1" applyAlignment="1">
      <alignment horizontal="center" vertical="top" wrapText="1"/>
    </xf>
    <xf fontId="0" fillId="0" borderId="0" numFmtId="0" xfId="0" applyAlignment="1">
      <alignment horizontal="center" vertical="top"/>
    </xf>
    <xf fontId="0" fillId="0" borderId="0" numFmtId="0" xfId="0" applyAlignment="1">
      <alignment horizontal="left" vertical="top"/>
    </xf>
    <xf fontId="0" fillId="0" borderId="0" numFmtId="162" xfId="0" applyNumberFormat="1" applyAlignment="1">
      <alignment horizontal="center" vertical="top"/>
    </xf>
    <xf fontId="4" fillId="0" borderId="0" numFmtId="0" xfId="0" applyFont="1" applyAlignment="1">
      <alignment horizontal="center" vertical="top"/>
    </xf>
    <xf fontId="4" fillId="0" borderId="0" numFmtId="0" xfId="0" applyFont="1" applyAlignment="1">
      <alignment horizontal="left" vertical="top"/>
    </xf>
    <xf fontId="7" fillId="0" borderId="0" numFmtId="0" xfId="0" applyFont="1" applyAlignment="1">
      <alignment horizontal="center" vertical="top"/>
    </xf>
    <xf fontId="7" fillId="0" borderId="0" numFmtId="1" xfId="0" applyNumberFormat="1" applyFont="1" applyAlignment="1">
      <alignment horizontal="center" vertical="top"/>
    </xf>
    <xf fontId="7" fillId="0" borderId="0" numFmtId="0" xfId="0" applyFont="1" applyAlignment="1">
      <alignment horizontal="left" vertical="top"/>
    </xf>
    <xf fontId="7" fillId="0" borderId="0" numFmtId="162" xfId="0" applyNumberFormat="1" applyFont="1" applyAlignment="1">
      <alignment horizontal="center" vertical="top"/>
    </xf>
    <xf fontId="7" fillId="0" borderId="1" numFmtId="0" xfId="0" applyFont="1" applyBorder="1" applyAlignment="1">
      <alignment horizontal="center" vertical="top" wrapText="1"/>
    </xf>
    <xf fontId="11" fillId="0" borderId="1" numFmtId="0" xfId="0" applyFont="1" applyBorder="1" applyAlignment="1">
      <alignment horizontal="center" vertical="top"/>
    </xf>
    <xf fontId="7" fillId="0" borderId="1" numFmtId="49" xfId="0" applyNumberFormat="1" applyFont="1" applyBorder="1" applyAlignment="1">
      <alignment horizontal="center" vertical="top" wrapText="1"/>
    </xf>
    <xf fontId="7" fillId="0" borderId="1" numFmtId="162" xfId="0" applyNumberFormat="1" applyFont="1" applyBorder="1" applyAlignment="1">
      <alignment horizontal="center" vertical="top" wrapText="1"/>
    </xf>
    <xf fontId="7" fillId="0" borderId="1" numFmtId="1" xfId="0" applyNumberFormat="1" applyFont="1" applyBorder="1" applyAlignment="1">
      <alignment horizontal="center" vertical="top" wrapText="1"/>
    </xf>
    <xf fontId="11" fillId="0" borderId="1" numFmtId="49" xfId="0" applyNumberFormat="1" applyFont="1" applyBorder="1" applyAlignment="1">
      <alignment horizontal="center" vertical="top"/>
    </xf>
    <xf fontId="7" fillId="0" borderId="1" numFmtId="0" xfId="0" applyFont="1" applyBorder="1" applyAlignment="1">
      <alignment horizontal="left" vertical="top" wrapText="1"/>
    </xf>
    <xf fontId="7" fillId="4" borderId="1" numFmtId="49" xfId="0" applyNumberFormat="1" applyFont="1" applyFill="1" applyBorder="1" applyAlignment="1">
      <alignment horizontal="center" vertical="top"/>
    </xf>
    <xf fontId="7" fillId="4" borderId="1" numFmtId="49" xfId="0" applyNumberFormat="1" applyFont="1" applyFill="1" applyBorder="1" applyAlignment="1">
      <alignment horizontal="center" vertical="top" wrapText="1"/>
    </xf>
    <xf fontId="7" fillId="4" borderId="1" numFmtId="0" xfId="0" applyFont="1" applyFill="1" applyBorder="1" applyAlignment="1">
      <alignment horizontal="left" vertical="top" wrapText="1"/>
    </xf>
    <xf fontId="11" fillId="4" borderId="1" numFmtId="0" xfId="0" applyFont="1" applyFill="1" applyBorder="1" applyAlignment="1">
      <alignment horizontal="left" vertical="top"/>
    </xf>
    <xf fontId="7" fillId="4" borderId="1" numFmtId="0" xfId="0" applyFont="1" applyFill="1" applyBorder="1" applyAlignment="1">
      <alignment horizontal="center" vertical="top" wrapText="1"/>
    </xf>
    <xf fontId="7" fillId="3" borderId="1" numFmtId="163" xfId="0" applyNumberFormat="1" applyFont="1" applyFill="1" applyBorder="1" applyAlignment="1" applyProtection="1">
      <alignment horizontal="center" vertical="top" wrapText="1"/>
      <protection locked="0"/>
    </xf>
    <xf fontId="11" fillId="4" borderId="1" numFmtId="162" xfId="9" applyNumberFormat="1" applyFont="1" applyFill="1" applyBorder="1" applyAlignment="1">
      <alignment horizontal="center" vertical="top" wrapText="1"/>
    </xf>
    <xf fontId="7" fillId="4" borderId="1" numFmtId="162" xfId="0" applyNumberFormat="1" applyFont="1" applyFill="1" applyBorder="1" applyAlignment="1">
      <alignment horizontal="center" vertical="top" wrapText="1"/>
    </xf>
    <xf fontId="9" fillId="0" borderId="1" numFmtId="0" xfId="0" applyFont="1" applyBorder="1" applyAlignment="1" applyProtection="1">
      <alignment horizontal="left" vertical="top" wrapText="1"/>
      <protection locked="0"/>
    </xf>
    <xf fontId="7" fillId="0" borderId="1" numFmtId="163" xfId="0" applyNumberFormat="1" applyFont="1" applyBorder="1" applyAlignment="1" applyProtection="1">
      <alignment horizontal="center" vertical="top" wrapText="1"/>
      <protection locked="0"/>
    </xf>
    <xf fontId="11" fillId="4" borderId="1" numFmtId="49" xfId="0" applyNumberFormat="1" applyFont="1" applyFill="1" applyBorder="1" applyAlignment="1">
      <alignment horizontal="center" vertical="top"/>
    </xf>
    <xf fontId="7" fillId="4" borderId="1" numFmtId="0" xfId="0" applyFont="1" applyFill="1" applyBorder="1" applyAlignment="1">
      <alignment horizontal="left" vertical="top"/>
    </xf>
    <xf fontId="7" fillId="3" borderId="1" numFmtId="0" xfId="0" applyFont="1" applyFill="1" applyBorder="1" applyAlignment="1" applyProtection="1">
      <alignment horizontal="center" vertical="top" wrapText="1"/>
      <protection locked="0"/>
    </xf>
    <xf fontId="7" fillId="4" borderId="1" numFmtId="162" xfId="0" applyNumberFormat="1" applyFont="1" applyFill="1" applyBorder="1" applyAlignment="1">
      <alignment horizontal="center" vertical="top"/>
    </xf>
    <xf fontId="7" fillId="0" borderId="1" numFmtId="49" xfId="0" applyNumberFormat="1" applyFont="1" applyBorder="1" applyAlignment="1">
      <alignment horizontal="center" vertical="top"/>
    </xf>
    <xf fontId="4" fillId="0" borderId="1" numFmtId="0" xfId="0" applyFont="1" applyBorder="1" applyAlignment="1">
      <alignment horizontal="left" vertical="top"/>
    </xf>
    <xf fontId="11" fillId="4" borderId="1" numFmtId="0" xfId="0" applyFont="1" applyFill="1" applyBorder="1" applyAlignment="1">
      <alignment horizontal="left" vertical="top" wrapText="1"/>
    </xf>
    <xf fontId="11" fillId="4" borderId="1" numFmtId="0" xfId="0" applyFont="1" applyFill="1" applyBorder="1" applyAlignment="1">
      <alignment horizontal="center" vertical="top"/>
    </xf>
    <xf fontId="11" fillId="3" borderId="1" numFmtId="0" xfId="0" applyFont="1" applyFill="1" applyBorder="1" applyAlignment="1" applyProtection="1">
      <alignment horizontal="center" vertical="top"/>
      <protection locked="0"/>
    </xf>
    <xf fontId="11" fillId="4" borderId="1" numFmtId="162" xfId="0" applyNumberFormat="1" applyFont="1" applyFill="1" applyBorder="1" applyAlignment="1">
      <alignment horizontal="center" vertical="top"/>
    </xf>
    <xf fontId="11" fillId="4" borderId="1" numFmtId="0" xfId="0" applyFont="1" applyFill="1" applyBorder="1" applyAlignment="1">
      <alignment horizontal="center" vertical="top" wrapText="1"/>
    </xf>
    <xf fontId="11" fillId="3" borderId="1" numFmtId="0" xfId="0" applyFont="1" applyFill="1" applyBorder="1" applyAlignment="1" applyProtection="1">
      <alignment horizontal="center" vertical="top" wrapText="1"/>
      <protection locked="0"/>
    </xf>
    <xf fontId="4" fillId="4" borderId="1" numFmtId="162" xfId="0" applyNumberFormat="1" applyFont="1" applyFill="1" applyBorder="1" applyAlignment="1">
      <alignment horizontal="center" vertical="top"/>
    </xf>
    <xf fontId="7" fillId="0" borderId="1" numFmtId="0" xfId="0" applyFont="1" applyBorder="1" applyAlignment="1">
      <alignment horizontal="left" vertical="top"/>
    </xf>
    <xf fontId="7" fillId="5" borderId="1" numFmtId="49" xfId="0" applyNumberFormat="1" applyFont="1" applyFill="1" applyBorder="1" applyAlignment="1">
      <alignment horizontal="center" vertical="top" wrapText="1"/>
    </xf>
    <xf fontId="7" fillId="5" borderId="1" numFmtId="49" xfId="0" applyNumberFormat="1" applyFont="1" applyFill="1" applyBorder="1" applyAlignment="1">
      <alignment horizontal="center" vertical="top" wrapText="1"/>
      <protection locked="0"/>
    </xf>
    <xf fontId="7" fillId="5" borderId="1" numFmtId="0" xfId="0" applyFont="1" applyFill="1" applyBorder="1" applyAlignment="1">
      <alignment horizontal="left" vertical="top" wrapText="1"/>
    </xf>
    <xf fontId="11" fillId="0" borderId="1" numFmtId="4" xfId="0" applyNumberFormat="1" applyFont="1" applyBorder="1" applyAlignment="1" applyProtection="1">
      <alignment horizontal="center" vertical="top" wrapText="1"/>
      <protection locked="0"/>
    </xf>
    <xf fontId="7" fillId="3" borderId="1" numFmtId="4" xfId="0" applyNumberFormat="1" applyFont="1" applyFill="1" applyBorder="1" applyAlignment="1" applyProtection="1">
      <alignment horizontal="center" vertical="top"/>
      <protection locked="0"/>
    </xf>
    <xf fontId="7" fillId="5" borderId="1" numFmtId="4" xfId="0" applyNumberFormat="1" applyFont="1" applyFill="1" applyBorder="1" applyAlignment="1">
      <alignment horizontal="center" vertical="top"/>
    </xf>
    <xf fontId="11" fillId="5" borderId="1" numFmtId="162" xfId="9" applyNumberFormat="1" applyFont="1" applyFill="1" applyBorder="1" applyAlignment="1">
      <alignment horizontal="center" vertical="top"/>
    </xf>
    <xf fontId="7" fillId="5" borderId="1" numFmtId="0" xfId="0" applyFont="1" applyFill="1" applyBorder="1" applyAlignment="1">
      <alignment horizontal="center" vertical="top" wrapText="1"/>
    </xf>
    <xf fontId="7" fillId="5" borderId="1" numFmtId="3" xfId="0" applyNumberFormat="1" applyFont="1" applyFill="1" applyBorder="1" applyAlignment="1">
      <alignment horizontal="center" vertical="top"/>
    </xf>
    <xf fontId="7" fillId="3" borderId="1" numFmtId="3" xfId="0" applyNumberFormat="1" applyFont="1" applyFill="1" applyBorder="1" applyAlignment="1" applyProtection="1">
      <alignment horizontal="center" vertical="top"/>
      <protection locked="0"/>
    </xf>
    <xf fontId="7" fillId="5" borderId="1" numFmtId="162" xfId="0" applyNumberFormat="1" applyFont="1" applyFill="1" applyBorder="1" applyAlignment="1">
      <alignment horizontal="center" vertical="top"/>
    </xf>
    <xf fontId="11" fillId="5" borderId="1" numFmtId="162" xfId="9" applyNumberFormat="1" applyFont="1" applyFill="1" applyBorder="1" applyAlignment="1">
      <alignment horizontal="center" vertical="top" wrapText="1"/>
    </xf>
    <xf fontId="7" fillId="5" borderId="1" numFmtId="162" xfId="0" applyNumberFormat="1" applyFont="1" applyFill="1" applyBorder="1" applyAlignment="1">
      <alignment horizontal="center" vertical="top" wrapText="1"/>
    </xf>
    <xf fontId="11" fillId="5" borderId="1" numFmtId="49" xfId="0" applyNumberFormat="1" applyFont="1" applyFill="1" applyBorder="1" applyAlignment="1">
      <alignment horizontal="center" vertical="top" wrapText="1"/>
      <protection locked="0"/>
    </xf>
    <xf fontId="11" fillId="5" borderId="1" numFmtId="0" xfId="0" applyFont="1" applyFill="1" applyBorder="1" applyAlignment="1">
      <alignment horizontal="left" vertical="top" wrapText="1"/>
    </xf>
    <xf fontId="7" fillId="0" borderId="4" numFmtId="4" xfId="0" applyNumberFormat="1" applyFont="1" applyBorder="1" applyAlignment="1" applyProtection="1">
      <alignment horizontal="center" vertical="top"/>
      <protection locked="0"/>
    </xf>
    <xf fontId="7" fillId="0" borderId="1" numFmtId="0" xfId="0" applyFont="1" applyBorder="1" applyAlignment="1" applyProtection="1">
      <alignment horizontal="center" vertical="top" wrapText="1"/>
      <protection locked="0"/>
    </xf>
    <xf fontId="7" fillId="0" borderId="4" numFmtId="0" xfId="0" applyFont="1" applyBorder="1" applyAlignment="1" applyProtection="1">
      <alignment horizontal="left" vertical="top" wrapText="1"/>
      <protection locked="0"/>
    </xf>
    <xf fontId="7" fillId="5" borderId="2" numFmtId="0" xfId="0" applyFont="1" applyFill="1" applyBorder="1" applyAlignment="1">
      <alignment horizontal="left" vertical="top" wrapText="1"/>
    </xf>
    <xf fontId="0" fillId="0" borderId="14" numFmtId="0" xfId="0" applyBorder="1" applyAlignment="1">
      <alignment horizontal="center" vertical="top"/>
    </xf>
    <xf fontId="7" fillId="3" borderId="3" numFmtId="4" xfId="0" applyNumberFormat="1" applyFont="1" applyFill="1" applyBorder="1" applyAlignment="1" applyProtection="1">
      <alignment horizontal="center" vertical="top"/>
      <protection locked="0"/>
    </xf>
    <xf fontId="7" fillId="0" borderId="10" numFmtId="0" xfId="0" applyFont="1" applyBorder="1" applyAlignment="1" applyProtection="1">
      <alignment horizontal="left" vertical="top" wrapText="1"/>
      <protection locked="0"/>
    </xf>
    <xf fontId="7" fillId="0" borderId="6" numFmtId="4" xfId="0" applyNumberFormat="1" applyFont="1" applyBorder="1" applyAlignment="1" applyProtection="1">
      <alignment horizontal="center" vertical="top"/>
      <protection locked="0"/>
    </xf>
    <xf fontId="11" fillId="3" borderId="1" numFmtId="2" xfId="0" applyNumberFormat="1" applyFont="1" applyFill="1" applyBorder="1" applyAlignment="1" applyProtection="1">
      <alignment horizontal="center" vertical="top" wrapText="1"/>
      <protection locked="0"/>
    </xf>
    <xf fontId="7" fillId="0" borderId="1" numFmtId="0" xfId="0" applyFont="1" applyBorder="1" applyAlignment="1" applyProtection="1">
      <alignment horizontal="left" vertical="top" wrapText="1"/>
      <protection locked="0"/>
    </xf>
    <xf fontId="14" fillId="5" borderId="1" numFmtId="49" xfId="0" applyNumberFormat="1" applyFont="1" applyFill="1" applyBorder="1" applyAlignment="1">
      <alignment horizontal="center" vertical="top" wrapText="1"/>
      <protection locked="0"/>
    </xf>
    <xf fontId="7" fillId="3" borderId="15" numFmtId="4" xfId="0" applyNumberFormat="1" applyFont="1" applyFill="1" applyBorder="1" applyAlignment="1" applyProtection="1">
      <alignment horizontal="center" vertical="top"/>
      <protection locked="0"/>
    </xf>
    <xf fontId="7" fillId="3" borderId="16" numFmtId="4" xfId="0" applyNumberFormat="1" applyFont="1" applyFill="1" applyBorder="1" applyAlignment="1" applyProtection="1">
      <alignment horizontal="center" vertical="top"/>
      <protection locked="0"/>
    </xf>
    <xf fontId="7" fillId="3" borderId="10" numFmtId="4" xfId="0" applyNumberFormat="1" applyFont="1" applyFill="1" applyBorder="1" applyAlignment="1" applyProtection="1">
      <alignment horizontal="center" vertical="top"/>
      <protection locked="0"/>
    </xf>
    <xf fontId="7" fillId="5" borderId="1" numFmtId="2" xfId="0" applyNumberFormat="1" applyFont="1" applyFill="1" applyBorder="1" applyAlignment="1">
      <alignment horizontal="center" vertical="top" wrapText="1"/>
    </xf>
    <xf fontId="7" fillId="6" borderId="1" numFmtId="0" xfId="0" applyFont="1" applyFill="1" applyBorder="1" applyAlignment="1" applyProtection="1">
      <alignment horizontal="center" vertical="top" wrapText="1"/>
      <protection locked="0"/>
    </xf>
    <xf fontId="7" fillId="4" borderId="1" numFmtId="49" xfId="0" applyNumberFormat="1" applyFont="1" applyFill="1" applyBorder="1" applyAlignment="1">
      <alignment horizontal="center" vertical="top" wrapText="1"/>
      <protection locked="0"/>
    </xf>
    <xf fontId="7" fillId="3" borderId="1" numFmtId="1" xfId="0" applyNumberFormat="1" applyFont="1" applyFill="1" applyBorder="1" applyAlignment="1" applyProtection="1">
      <alignment horizontal="center" vertical="top" wrapText="1"/>
      <protection locked="0"/>
    </xf>
    <xf fontId="7" fillId="0" borderId="1" numFmtId="49" xfId="0" applyNumberFormat="1" applyFont="1" applyBorder="1" applyAlignment="1">
      <alignment horizontal="center" vertical="top" wrapText="1"/>
      <protection locked="0"/>
    </xf>
    <xf fontId="11" fillId="0" borderId="1" numFmtId="0" xfId="0" applyFont="1" applyBorder="1" applyAlignment="1">
      <alignment horizontal="left" vertical="top" wrapText="1"/>
    </xf>
    <xf fontId="7" fillId="5" borderId="1" numFmtId="3" xfId="0" applyNumberFormat="1" applyFont="1" applyFill="1" applyBorder="1" applyAlignment="1">
      <alignment horizontal="center" vertical="top" wrapText="1"/>
    </xf>
    <xf fontId="7" fillId="3" borderId="1" numFmtId="3" xfId="0" applyNumberFormat="1" applyFont="1" applyFill="1" applyBorder="1" applyAlignment="1" applyProtection="1">
      <alignment horizontal="center" vertical="top" wrapText="1"/>
      <protection locked="0"/>
    </xf>
    <xf fontId="7" fillId="5" borderId="4" numFmtId="49" xfId="0" applyNumberFormat="1" applyFont="1" applyFill="1" applyBorder="1" applyAlignment="1">
      <alignment horizontal="center" vertical="top" wrapText="1"/>
    </xf>
    <xf fontId="7" fillId="5" borderId="4" numFmtId="49" xfId="0" applyNumberFormat="1" applyFont="1" applyFill="1" applyBorder="1" applyAlignment="1">
      <alignment horizontal="center" vertical="top" wrapText="1"/>
      <protection locked="0"/>
    </xf>
    <xf fontId="7" fillId="5" borderId="4" numFmtId="0" xfId="0" applyFont="1" applyFill="1" applyBorder="1" applyAlignment="1">
      <alignment horizontal="left" vertical="top" wrapText="1"/>
    </xf>
    <xf fontId="7" fillId="5" borderId="4" numFmtId="0" xfId="0" applyFont="1" applyFill="1" applyBorder="1" applyAlignment="1">
      <alignment horizontal="center" vertical="top" wrapText="1"/>
    </xf>
    <xf fontId="7" fillId="3" borderId="4" numFmtId="1" xfId="0" applyNumberFormat="1" applyFont="1" applyFill="1" applyBorder="1" applyAlignment="1" applyProtection="1">
      <alignment horizontal="center" vertical="top" wrapText="1"/>
      <protection locked="0"/>
    </xf>
    <xf fontId="7" fillId="5" borderId="4" numFmtId="162" xfId="0" applyNumberFormat="1" applyFont="1" applyFill="1" applyBorder="1" applyAlignment="1">
      <alignment horizontal="center" vertical="top" wrapText="1"/>
    </xf>
    <xf fontId="11" fillId="5" borderId="4" numFmtId="162" xfId="9" applyNumberFormat="1" applyFont="1" applyFill="1" applyBorder="1" applyAlignment="1">
      <alignment horizontal="center" vertical="top" wrapText="1"/>
    </xf>
    <xf fontId="9" fillId="0" borderId="4" numFmtId="0" xfId="0" applyFont="1" applyBorder="1" applyAlignment="1" applyProtection="1">
      <alignment horizontal="left" vertical="top" wrapText="1"/>
      <protection locked="0"/>
    </xf>
    <xf fontId="7" fillId="5" borderId="10" numFmtId="49" xfId="0" applyNumberFormat="1" applyFont="1" applyFill="1" applyBorder="1" applyAlignment="1">
      <alignment horizontal="center" vertical="top" wrapText="1"/>
    </xf>
    <xf fontId="7" fillId="5" borderId="10" numFmtId="49" xfId="0" applyNumberFormat="1" applyFont="1" applyFill="1" applyBorder="1" applyAlignment="1">
      <alignment horizontal="center" vertical="top" wrapText="1"/>
      <protection locked="0"/>
    </xf>
    <xf fontId="7" fillId="5" borderId="10" numFmtId="0" xfId="0" applyFont="1" applyFill="1" applyBorder="1" applyAlignment="1">
      <alignment horizontal="left" vertical="top" wrapText="1"/>
    </xf>
    <xf fontId="7" fillId="5" borderId="10" numFmtId="0" xfId="0" applyFont="1" applyFill="1" applyBorder="1" applyAlignment="1">
      <alignment horizontal="center" vertical="top" wrapText="1"/>
    </xf>
    <xf fontId="7" fillId="3" borderId="10" numFmtId="1" xfId="0" applyNumberFormat="1" applyFont="1" applyFill="1" applyBorder="1" applyAlignment="1" applyProtection="1">
      <alignment horizontal="center" vertical="top" wrapText="1"/>
      <protection locked="0"/>
    </xf>
    <xf fontId="7" fillId="5" borderId="10" numFmtId="162" xfId="0" applyNumberFormat="1" applyFont="1" applyFill="1" applyBorder="1" applyAlignment="1">
      <alignment horizontal="center" vertical="top" wrapText="1"/>
    </xf>
    <xf fontId="11" fillId="5" borderId="10" numFmtId="162" xfId="9" applyNumberFormat="1" applyFont="1" applyFill="1" applyBorder="1" applyAlignment="1">
      <alignment horizontal="center" vertical="top" wrapText="1"/>
    </xf>
    <xf fontId="9" fillId="0" borderId="10" numFmtId="0" xfId="0" applyFont="1" applyBorder="1" applyAlignment="1" applyProtection="1">
      <alignment horizontal="left" vertical="top" wrapText="1"/>
      <protection locked="0"/>
    </xf>
    <xf fontId="7" fillId="0" borderId="1" numFmtId="49" xfId="0" applyNumberFormat="1" applyFont="1" applyBorder="1" applyAlignment="1" applyProtection="1">
      <alignment horizontal="left" vertical="top" wrapText="1"/>
      <protection locked="0"/>
    </xf>
    <xf fontId="7" fillId="0" borderId="1" numFmtId="4" xfId="0" applyNumberFormat="1" applyFont="1" applyBorder="1" applyAlignment="1" applyProtection="1">
      <alignment horizontal="center" vertical="top"/>
      <protection locked="0"/>
    </xf>
    <xf fontId="9" fillId="0" borderId="1" numFmtId="0" xfId="0" applyFont="1" applyBorder="1" applyAlignment="1">
      <alignment horizontal="left" vertical="top" wrapText="1"/>
    </xf>
    <xf fontId="11" fillId="0" borderId="1" numFmtId="0" xfId="0" applyFont="1" applyBorder="1" applyAlignment="1">
      <alignment horizontal="left" vertical="top"/>
    </xf>
    <xf fontId="7" fillId="0" borderId="1" numFmtId="0" xfId="0" applyFont="1" applyBorder="1" applyAlignment="1">
      <alignment horizontal="center" vertical="top"/>
    </xf>
    <xf fontId="7" fillId="0" borderId="1" numFmtId="162" xfId="0" applyNumberFormat="1" applyFont="1" applyBorder="1" applyAlignment="1">
      <alignment horizontal="center" vertical="top"/>
    </xf>
    <xf fontId="9" fillId="7" borderId="1" numFmtId="4" xfId="0" applyNumberFormat="1" applyFont="1" applyFill="1" applyBorder="1" applyAlignment="1">
      <alignment horizontal="center" vertical="top"/>
    </xf>
    <xf fontId="4" fillId="7" borderId="1" numFmtId="162" xfId="9" applyNumberFormat="1" applyFont="1" applyFill="1" applyBorder="1" applyAlignment="1">
      <alignment horizontal="center" vertical="top"/>
    </xf>
    <xf fontId="7" fillId="4" borderId="1" numFmtId="0" xfId="0" applyFont="1" applyFill="1" applyBorder="1" applyAlignment="1">
      <alignment horizontal="center" vertical="top"/>
    </xf>
    <xf fontId="7" fillId="0" borderId="1" numFmtId="4" xfId="0" applyNumberFormat="1" applyFont="1" applyBorder="1" applyAlignment="1">
      <alignment horizontal="center" vertical="top"/>
    </xf>
    <xf fontId="7" fillId="4" borderId="1" numFmtId="1" xfId="0" applyNumberFormat="1" applyFont="1" applyFill="1" applyBorder="1" applyAlignment="1">
      <alignment horizontal="center" vertical="top"/>
    </xf>
    <xf fontId="9" fillId="0" borderId="1" numFmtId="164" xfId="0" applyNumberFormat="1" applyFont="1" applyBorder="1" applyAlignment="1">
      <alignment horizontal="center" vertical="top"/>
    </xf>
    <xf fontId="9" fillId="4" borderId="1" numFmtId="0" xfId="0" applyFont="1" applyFill="1" applyBorder="1" applyAlignment="1">
      <alignment horizontal="left" vertical="top" wrapText="1"/>
    </xf>
    <xf fontId="7" fillId="5" borderId="1" numFmtId="0" xfId="0" applyFont="1" applyFill="1" applyBorder="1" applyAlignment="1">
      <alignment horizontal="center" vertical="top"/>
    </xf>
    <xf fontId="7" fillId="0" borderId="1" numFmtId="4" xfId="0" applyNumberFormat="1" applyFont="1" applyBorder="1" applyAlignment="1">
      <alignment horizontal="center" vertical="top" wrapText="1"/>
    </xf>
    <xf fontId="7" fillId="5" borderId="1" numFmtId="1" xfId="0" applyNumberFormat="1" applyFont="1" applyFill="1" applyBorder="1" applyAlignment="1">
      <alignment horizontal="center" vertical="top"/>
    </xf>
    <xf fontId="4" fillId="5" borderId="1" numFmtId="0" xfId="0" applyFont="1" applyFill="1" applyBorder="1" applyAlignment="1">
      <alignment horizontal="left" vertical="top" wrapText="1"/>
    </xf>
    <xf fontId="11" fillId="5" borderId="1" numFmtId="162" xfId="0" applyNumberFormat="1" applyFont="1" applyFill="1" applyBorder="1" applyAlignment="1">
      <alignment horizontal="center" vertical="top"/>
    </xf>
    <xf fontId="7" fillId="0" borderId="1" numFmtId="164" xfId="0" applyNumberFormat="1" applyFont="1" applyBorder="1" applyAlignment="1">
      <alignment horizontal="center" vertical="top"/>
    </xf>
    <xf fontId="9" fillId="8" borderId="1" numFmtId="0" xfId="0" applyFont="1" applyFill="1" applyBorder="1" applyAlignment="1">
      <alignment horizontal="left" vertical="top" wrapText="1"/>
    </xf>
    <xf fontId="4" fillId="8" borderId="1" numFmtId="0" xfId="0" applyFont="1" applyFill="1" applyBorder="1" applyAlignment="1">
      <alignment horizontal="left" vertical="top" wrapText="1"/>
    </xf>
    <xf fontId="9" fillId="8" borderId="1" numFmtId="162" xfId="0" applyNumberFormat="1" applyFont="1" applyFill="1" applyBorder="1" applyAlignment="1">
      <alignment horizontal="center" vertical="top"/>
    </xf>
    <xf fontId="11" fillId="8" borderId="1" numFmtId="162" xfId="0" applyNumberFormat="1" applyFont="1" applyFill="1" applyBorder="1" applyAlignment="1">
      <alignment horizontal="center" vertical="top"/>
    </xf>
    <xf fontId="7" fillId="8" borderId="1" numFmtId="0" xfId="0" applyFont="1" applyFill="1" applyBorder="1" applyAlignment="1">
      <alignment horizontal="center" vertical="top"/>
    </xf>
    <xf fontId="9" fillId="9" borderId="1" numFmtId="162" xfId="11" applyNumberFormat="1" applyFont="1" applyFill="1" applyBorder="1" applyAlignment="1">
      <alignment horizontal="center" vertical="top"/>
    </xf>
    <xf fontId="4" fillId="0" borderId="1" numFmtId="0" xfId="0" applyFont="1" applyBorder="1" applyAlignment="1">
      <alignment horizontal="center" vertical="top"/>
    </xf>
    <xf fontId="7" fillId="4" borderId="1" numFmtId="49" xfId="0" applyNumberFormat="1" applyFont="1" applyFill="1" applyBorder="1" applyAlignment="1">
      <alignment horizontal="center" vertical="top"/>
      <protection locked="0"/>
    </xf>
    <xf fontId="11" fillId="0" borderId="1" numFmtId="0" xfId="0" applyFont="1" applyBorder="1" applyAlignment="1" applyProtection="1">
      <alignment horizontal="center" vertical="top"/>
      <protection locked="0"/>
    </xf>
    <xf fontId="7" fillId="4" borderId="1" numFmtId="3" xfId="0" applyNumberFormat="1" applyFont="1" applyFill="1" applyBorder="1" applyAlignment="1">
      <alignment horizontal="center" vertical="top" wrapText="1"/>
    </xf>
    <xf fontId="11" fillId="3" borderId="1" numFmtId="3" xfId="0" applyNumberFormat="1" applyFont="1" applyFill="1" applyBorder="1" applyAlignment="1" applyProtection="1">
      <alignment horizontal="center" vertical="top" wrapText="1"/>
      <protection locked="0"/>
    </xf>
    <xf fontId="11" fillId="6" borderId="1" numFmtId="0" xfId="0" applyFont="1" applyFill="1" applyBorder="1" applyAlignment="1" applyProtection="1">
      <alignment horizontal="left" vertical="top" wrapText="1"/>
      <protection locked="0"/>
    </xf>
    <xf fontId="7" fillId="3" borderId="1" numFmtId="0" xfId="0" applyFont="1" applyFill="1" applyBorder="1" applyAlignment="1" applyProtection="1">
      <alignment horizontal="center" vertical="top"/>
      <protection locked="0"/>
    </xf>
    <xf fontId="7" fillId="3" borderId="1" numFmtId="4" xfId="0" applyNumberFormat="1" applyFont="1" applyFill="1" applyBorder="1" applyAlignment="1" applyProtection="1">
      <alignment horizontal="center" vertical="top" wrapText="1"/>
      <protection locked="0"/>
    </xf>
    <xf fontId="11" fillId="0" borderId="1" numFmtId="0" xfId="0" applyFont="1" applyBorder="1" applyAlignment="1" applyProtection="1">
      <alignment horizontal="left" vertical="top" wrapText="1"/>
      <protection locked="0"/>
    </xf>
    <xf fontId="7" fillId="3" borderId="1" numFmtId="2" xfId="0" applyNumberFormat="1" applyFont="1" applyFill="1" applyBorder="1" applyAlignment="1" applyProtection="1">
      <alignment horizontal="center" vertical="top" wrapText="1"/>
      <protection locked="0"/>
    </xf>
    <xf fontId="7" fillId="5" borderId="1" numFmtId="0" xfId="0" applyFont="1" applyFill="1" applyBorder="1" applyAlignment="1">
      <alignment horizontal="center" vertical="top" wrapText="1"/>
      <protection locked="0"/>
    </xf>
    <xf fontId="9" fillId="3" borderId="1" numFmtId="0" xfId="0" applyFont="1" applyFill="1" applyBorder="1" applyAlignment="1" applyProtection="1">
      <alignment horizontal="left" vertical="top" wrapText="1"/>
      <protection locked="0"/>
    </xf>
    <xf fontId="7" fillId="3" borderId="1" numFmtId="0" xfId="0" applyFont="1" applyFill="1" applyBorder="1" applyAlignment="1" applyProtection="1">
      <alignment horizontal="left" vertical="top" wrapText="1"/>
      <protection locked="0"/>
    </xf>
    <xf fontId="7" fillId="3" borderId="1" numFmtId="2" xfId="0" applyNumberFormat="1" applyFont="1" applyFill="1" applyBorder="1" applyAlignment="1" applyProtection="1">
      <alignment horizontal="center" vertical="top"/>
      <protection locked="0"/>
    </xf>
    <xf fontId="7" fillId="6" borderId="1" numFmtId="0" xfId="0" applyFont="1" applyFill="1" applyBorder="1" applyAlignment="1" applyProtection="1">
      <alignment horizontal="left" vertical="top" wrapText="1"/>
      <protection locked="0"/>
    </xf>
    <xf fontId="7" fillId="5" borderId="1" numFmtId="4" xfId="0" applyNumberFormat="1" applyFont="1" applyFill="1" applyBorder="1" applyAlignment="1">
      <alignment horizontal="center" vertical="top" wrapText="1"/>
    </xf>
    <xf fontId="7" fillId="0" borderId="1" numFmtId="4" xfId="0" applyNumberFormat="1" applyFont="1" applyBorder="1" applyAlignment="1" applyProtection="1">
      <alignment horizontal="center" vertical="top" wrapText="1"/>
      <protection locked="0"/>
    </xf>
    <xf fontId="11" fillId="5" borderId="4" numFmtId="0" xfId="0" applyFont="1" applyFill="1" applyBorder="1" applyAlignment="1">
      <alignment horizontal="center" vertical="top" wrapText="1"/>
      <protection locked="0"/>
    </xf>
    <xf fontId="11" fillId="5" borderId="10" numFmtId="0" xfId="0" applyFont="1" applyFill="1" applyBorder="1" applyAlignment="1">
      <alignment horizontal="center" vertical="top" wrapText="1"/>
      <protection locked="0"/>
    </xf>
    <xf fontId="9" fillId="0" borderId="1" numFmtId="4" xfId="0" applyNumberFormat="1" applyFont="1" applyBorder="1" applyAlignment="1">
      <alignment horizontal="center" vertical="top"/>
    </xf>
    <xf fontId="9" fillId="4" borderId="1" numFmtId="162" xfId="0" applyNumberFormat="1" applyFont="1" applyFill="1" applyBorder="1" applyAlignment="1">
      <alignment horizontal="center" vertical="top" wrapText="1"/>
    </xf>
    <xf fontId="9" fillId="4" borderId="1" numFmtId="162" xfId="0" applyNumberFormat="1" applyFont="1" applyFill="1" applyBorder="1" applyAlignment="1">
      <alignment horizontal="center" vertical="top"/>
    </xf>
    <xf fontId="4" fillId="5" borderId="1" numFmtId="162" xfId="0" applyNumberFormat="1" applyFont="1" applyFill="1" applyBorder="1" applyAlignment="1">
      <alignment horizontal="center" vertical="top"/>
    </xf>
    <xf fontId="4" fillId="8" borderId="1" numFmtId="0" xfId="0" applyFont="1" applyFill="1" applyBorder="1" applyAlignment="1">
      <alignment horizontal="left" vertical="top"/>
    </xf>
    <xf fontId="4" fillId="8" borderId="1" numFmtId="162" xfId="0" applyNumberFormat="1" applyFont="1" applyFill="1" applyBorder="1" applyAlignment="1">
      <alignment horizontal="center" vertical="top"/>
    </xf>
    <xf fontId="9" fillId="0" borderId="1" numFmtId="49" xfId="0" applyNumberFormat="1" applyFont="1" applyBorder="1" applyAlignment="1">
      <alignment horizontal="center" vertical="top" wrapText="1"/>
    </xf>
    <xf fontId="9" fillId="0" borderId="1" numFmtId="0" xfId="0" applyFont="1" applyBorder="1" applyAlignment="1">
      <alignment horizontal="center" vertical="top" wrapText="1"/>
    </xf>
    <xf fontId="7" fillId="6" borderId="1" numFmtId="2" xfId="0" applyNumberFormat="1" applyFont="1" applyFill="1" applyBorder="1" applyAlignment="1" applyProtection="1">
      <alignment horizontal="center" vertical="top" wrapText="1"/>
      <protection locked="0"/>
    </xf>
    <xf fontId="7" fillId="4" borderId="4" numFmtId="0" xfId="0" applyFont="1" applyFill="1" applyBorder="1" applyAlignment="1">
      <alignment horizontal="center" vertical="top"/>
    </xf>
    <xf fontId="7" fillId="4" borderId="6" numFmtId="0" xfId="0" applyFont="1" applyFill="1" applyBorder="1" applyAlignment="1">
      <alignment horizontal="center" vertical="top"/>
    </xf>
    <xf fontId="7" fillId="4" borderId="10" numFmtId="0" xfId="0" applyFont="1" applyFill="1" applyBorder="1" applyAlignment="1">
      <alignment horizontal="center" vertical="top"/>
    </xf>
    <xf fontId="7" fillId="5" borderId="4" numFmtId="0" xfId="0" applyFont="1" applyFill="1" applyBorder="1" applyAlignment="1">
      <alignment horizontal="center" vertical="top"/>
    </xf>
    <xf fontId="7" fillId="5" borderId="6" numFmtId="0" xfId="0" applyFont="1" applyFill="1" applyBorder="1" applyAlignment="1">
      <alignment horizontal="center" vertical="top"/>
    </xf>
    <xf fontId="7" fillId="5" borderId="10" numFmtId="0" xfId="0" applyFont="1" applyFill="1" applyBorder="1" applyAlignment="1">
      <alignment horizontal="center" vertical="top"/>
    </xf>
    <xf fontId="7" fillId="4" borderId="1" numFmtId="2" xfId="0" applyNumberFormat="1" applyFont="1" applyFill="1" applyBorder="1" applyAlignment="1">
      <alignment horizontal="center" vertical="top" wrapText="1"/>
    </xf>
    <xf fontId="15" fillId="0" borderId="1" numFmtId="0" xfId="0" applyFont="1" applyBorder="1" applyAlignment="1" applyProtection="1">
      <alignment horizontal="left" vertical="top" wrapText="1"/>
      <protection locked="0"/>
    </xf>
    <xf fontId="9" fillId="7" borderId="1" numFmtId="162" xfId="0" applyNumberFormat="1" applyFont="1" applyFill="1" applyBorder="1" applyAlignment="1">
      <alignment horizontal="center" vertical="top" wrapText="1"/>
    </xf>
    <xf fontId="9" fillId="0" borderId="1" numFmtId="49" xfId="0" applyNumberFormat="1" applyFont="1" applyBorder="1" applyAlignment="1">
      <alignment horizontal="center" vertical="top" wrapText="1"/>
      <protection locked="0"/>
    </xf>
    <xf fontId="7" fillId="10" borderId="1" numFmtId="0" xfId="0" applyFont="1" applyFill="1" applyBorder="1" applyAlignment="1" applyProtection="1">
      <alignment horizontal="center" vertical="top" wrapText="1"/>
      <protection locked="0"/>
    </xf>
    <xf fontId="7" fillId="10" borderId="1" numFmtId="2" xfId="0" applyNumberFormat="1" applyFont="1" applyFill="1" applyBorder="1" applyAlignment="1" applyProtection="1">
      <alignment horizontal="center" vertical="top" wrapText="1"/>
      <protection locked="0"/>
    </xf>
    <xf fontId="11" fillId="0" borderId="4" numFmtId="4" xfId="0" applyNumberFormat="1" applyFont="1" applyBorder="1" applyAlignment="1" applyProtection="1">
      <alignment horizontal="center" vertical="top" wrapText="1"/>
      <protection locked="0"/>
    </xf>
    <xf fontId="7" fillId="4" borderId="1" numFmtId="4" xfId="0" applyNumberFormat="1" applyFont="1" applyFill="1" applyBorder="1" applyAlignment="1">
      <alignment horizontal="center" vertical="top" wrapText="1"/>
    </xf>
    <xf fontId="7" fillId="6" borderId="1" numFmtId="4" xfId="0" applyNumberFormat="1" applyFont="1" applyFill="1" applyBorder="1" applyAlignment="1" applyProtection="1">
      <alignment horizontal="center" vertical="top" wrapText="1"/>
      <protection locked="0"/>
    </xf>
    <xf fontId="10" fillId="5" borderId="1" numFmtId="49" xfId="0" applyNumberFormat="1" applyFont="1" applyFill="1" applyBorder="1" applyAlignment="1">
      <alignment horizontal="center" vertical="top" wrapText="1"/>
      <protection locked="0"/>
    </xf>
    <xf fontId="7" fillId="6" borderId="1" numFmtId="1" xfId="0" applyNumberFormat="1" applyFont="1" applyFill="1" applyBorder="1" applyAlignment="1" applyProtection="1">
      <alignment horizontal="center" vertical="top" wrapText="1"/>
      <protection locked="0"/>
    </xf>
    <xf fontId="9" fillId="0" borderId="1" numFmtId="162" xfId="11" applyNumberFormat="1" applyFont="1" applyBorder="1" applyAlignment="1">
      <alignment horizontal="center" vertical="top"/>
    </xf>
    <xf fontId="16" fillId="0" borderId="0" numFmtId="0" xfId="0" applyFont="1" applyAlignment="1">
      <alignment horizontal="center" vertical="top"/>
    </xf>
    <xf fontId="6" fillId="0" borderId="0" numFmtId="1" xfId="0" applyNumberFormat="1" applyFont="1" applyAlignment="1">
      <alignment horizontal="center" vertical="top"/>
    </xf>
    <xf fontId="16" fillId="0" borderId="0" numFmtId="0" xfId="0" applyFont="1" applyAlignment="1">
      <alignment horizontal="left" vertical="top"/>
    </xf>
    <xf fontId="16" fillId="0" borderId="0" numFmtId="162" xfId="0" applyNumberFormat="1" applyFont="1" applyAlignment="1">
      <alignment horizontal="center" vertical="top"/>
    </xf>
    <xf fontId="6" fillId="0" borderId="0" numFmtId="0" xfId="0" applyFont="1" applyAlignment="1">
      <alignment horizontal="center" vertical="top"/>
    </xf>
    <xf fontId="6" fillId="0" borderId="0" numFmtId="162" xfId="0" applyNumberFormat="1" applyFont="1" applyAlignment="1">
      <alignment horizontal="center" vertical="top"/>
    </xf>
    <xf fontId="17" fillId="0" borderId="0" numFmtId="1" xfId="0" applyNumberFormat="1" applyFont="1" applyAlignment="1">
      <alignment horizontal="center" vertical="top"/>
    </xf>
    <xf fontId="10" fillId="0" borderId="0" numFmtId="0" xfId="0" applyFont="1" applyAlignment="1">
      <alignment horizontal="center" vertical="top"/>
    </xf>
  </cellXfs>
  <cellStyles count="15">
    <cellStyle name="xl25" xfId="1"/>
    <cellStyle name="xl26" xfId="2"/>
    <cellStyle name="xl31" xfId="3"/>
    <cellStyle name="xl33" xfId="4"/>
    <cellStyle name="xl38" xfId="5"/>
    <cellStyle name="xl40" xfId="6"/>
    <cellStyle name="xl61" xfId="7"/>
    <cellStyle name="xl64" xfId="8"/>
    <cellStyle name="Обычный" xfId="0" builtinId="0"/>
    <cellStyle name="Обычный 2" xfId="9"/>
    <cellStyle name="Обычный 2 2" xfId="10"/>
    <cellStyle name="Обычный 3" xfId="11"/>
    <cellStyle name="Обычный 4" xfId="12"/>
    <cellStyle name="Обычный 5" xfId="13"/>
    <cellStyle name="Финансовый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60" workbookViewId="0">
      <pane ySplit="4" topLeftCell="A5" activePane="bottomLeft" state="frozen"/>
      <selection activeCell="E9" activeCellId="0" sqref="E9:F9"/>
    </sheetView>
  </sheetViews>
  <sheetFormatPr defaultRowHeight="14.25"/>
  <cols>
    <col min="1" max="1" style="1" width="9.140625"/>
    <col customWidth="1" min="2" max="2" style="1" width="19.5703125"/>
    <col customWidth="1" min="3" max="3" style="1" width="14.5703125"/>
    <col customWidth="1" min="4" max="4" style="1" width="14.7109375"/>
    <col customWidth="1" min="5" max="5" style="1" width="14.42578125"/>
    <col customWidth="1" min="6" max="6" style="1" width="30.85546875"/>
    <col min="7" max="16384" style="1" width="9.140625"/>
  </cols>
  <sheetData>
    <row r="1" ht="34.5" customHeight="1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16.5">
      <c r="A2" s="4"/>
      <c r="B2" s="4"/>
      <c r="C2" s="4"/>
      <c r="D2" s="4"/>
      <c r="E2" s="4"/>
      <c r="F2" s="4"/>
      <c r="G2" s="3"/>
      <c r="H2" s="3"/>
      <c r="I2" s="3"/>
    </row>
    <row r="3" ht="15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/>
      <c r="G3" s="6"/>
      <c r="H3" s="6"/>
      <c r="I3" s="3"/>
    </row>
    <row r="4" ht="1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/>
      <c r="G4" s="6"/>
      <c r="H4" s="6"/>
      <c r="I4" s="3"/>
    </row>
    <row r="5" ht="62.25" customHeight="1">
      <c r="A5" s="5">
        <v>1</v>
      </c>
      <c r="B5" s="7" t="s">
        <v>6</v>
      </c>
      <c r="C5" s="8">
        <v>43808</v>
      </c>
      <c r="D5" s="5">
        <v>2412</v>
      </c>
      <c r="E5" s="9" t="s">
        <v>7</v>
      </c>
      <c r="F5" s="9"/>
      <c r="G5" s="6"/>
      <c r="H5" s="6"/>
      <c r="I5" s="3"/>
    </row>
    <row r="6" ht="54" customHeight="1">
      <c r="A6" s="5">
        <v>2</v>
      </c>
      <c r="B6" s="7" t="s">
        <v>6</v>
      </c>
      <c r="C6" s="8">
        <v>43889</v>
      </c>
      <c r="D6" s="5">
        <v>290</v>
      </c>
      <c r="E6" s="9" t="s">
        <v>8</v>
      </c>
      <c r="F6" s="9"/>
      <c r="G6" s="6"/>
      <c r="H6" s="6"/>
      <c r="I6" s="3"/>
    </row>
    <row r="7" ht="48.75" customHeight="1">
      <c r="A7" s="5">
        <v>3</v>
      </c>
      <c r="B7" s="7" t="s">
        <v>6</v>
      </c>
      <c r="C7" s="8">
        <v>44294</v>
      </c>
      <c r="D7" s="5">
        <v>549</v>
      </c>
      <c r="E7" s="10" t="s">
        <v>9</v>
      </c>
      <c r="F7" s="11"/>
      <c r="G7" s="6"/>
      <c r="H7" s="6"/>
      <c r="I7" s="3"/>
    </row>
    <row r="8" ht="67.5" customHeight="1">
      <c r="A8" s="5">
        <v>4</v>
      </c>
      <c r="B8" s="7" t="s">
        <v>6</v>
      </c>
      <c r="C8" s="8">
        <v>44494</v>
      </c>
      <c r="D8" s="5">
        <v>1816</v>
      </c>
      <c r="E8" s="10" t="s">
        <v>10</v>
      </c>
      <c r="F8" s="11"/>
      <c r="G8" s="6"/>
      <c r="H8" s="6"/>
      <c r="I8" s="3"/>
    </row>
    <row r="9" ht="56.25" customHeight="1">
      <c r="A9" s="5">
        <v>5</v>
      </c>
      <c r="B9" s="7" t="s">
        <v>6</v>
      </c>
      <c r="C9" s="8">
        <v>44592</v>
      </c>
      <c r="D9" s="5">
        <v>158</v>
      </c>
      <c r="E9" s="12" t="s">
        <v>9</v>
      </c>
      <c r="F9" s="13"/>
      <c r="G9" s="6"/>
      <c r="H9" s="6"/>
      <c r="I9" s="3"/>
    </row>
    <row r="10" ht="48.75" customHeight="1">
      <c r="A10" s="5">
        <v>6</v>
      </c>
      <c r="B10" s="7" t="s">
        <v>6</v>
      </c>
      <c r="C10" s="8">
        <v>44651</v>
      </c>
      <c r="D10" s="5">
        <v>593</v>
      </c>
      <c r="E10" s="12" t="s">
        <v>9</v>
      </c>
      <c r="F10" s="13"/>
      <c r="G10" s="6"/>
      <c r="H10" s="6"/>
      <c r="I10" s="3"/>
    </row>
    <row r="11" ht="51.600000000000001" customHeight="1">
      <c r="A11" s="14">
        <v>7</v>
      </c>
      <c r="B11" s="7" t="s">
        <v>6</v>
      </c>
      <c r="C11" s="15">
        <v>45014</v>
      </c>
      <c r="D11" s="14">
        <v>422</v>
      </c>
      <c r="E11" s="12" t="s">
        <v>9</v>
      </c>
      <c r="F11" s="13"/>
      <c r="G11" s="6"/>
      <c r="H11" s="6"/>
      <c r="I11" s="3"/>
    </row>
    <row r="12" ht="30" customHeight="1">
      <c r="A12" s="16"/>
      <c r="B12" s="16"/>
      <c r="C12" s="16"/>
      <c r="D12" s="16"/>
      <c r="E12" s="16"/>
      <c r="F12" s="6"/>
      <c r="G12" s="6"/>
      <c r="H12" s="6"/>
      <c r="I12" s="3"/>
    </row>
    <row r="13" ht="14.25">
      <c r="A13" s="1"/>
      <c r="B13" s="1"/>
      <c r="C13" s="1"/>
      <c r="D13" s="1"/>
      <c r="E13" s="1"/>
      <c r="F13" s="1"/>
      <c r="G13" s="1"/>
      <c r="H13" s="1"/>
      <c r="I13" s="1"/>
    </row>
    <row r="14" ht="14.25">
      <c r="A14" s="1"/>
      <c r="B14" s="1"/>
      <c r="C14" s="1"/>
      <c r="D14" s="1"/>
      <c r="E14" s="1"/>
      <c r="F14" s="1"/>
      <c r="G14" s="1"/>
      <c r="H14" s="1"/>
    </row>
  </sheetData>
  <sheetProtection algorithmName="SHA-512" hashValue="K6/Rkvwve6nMUuw1ZX87VtH8OK3F0jqSPz8jXawfxoj9nzs4nA9p81B6pfZJYqnjxU/Cfx2RnR+NIcApldxzsg==" saltValue="nn9TATfpwuwCws03gIcCFQ==" spinCount="100000" autoFilter="1" deleteColumns="1" deleteRows="1" formatCells="1" formatColumns="0" formatRows="0" insertColumns="1" insertHyperlinks="1" insertRows="1" objects="1" pivotTables="1" scenarios="1" selectLockedCells="0" selectUnlockedCells="0" sheet="1" sort="1"/>
  <mergeCells count="11">
    <mergeCell ref="A1:F1"/>
    <mergeCell ref="B2:C2"/>
    <mergeCell ref="E3:F3"/>
    <mergeCell ref="E4:F4"/>
    <mergeCell ref="E5:F5"/>
    <mergeCell ref="E6:F6"/>
    <mergeCell ref="E7:F7"/>
    <mergeCell ref="E8:F8"/>
    <mergeCell ref="E9:F9"/>
    <mergeCell ref="E10:F10"/>
    <mergeCell ref="E11:F1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70" workbookViewId="0">
      <pane ySplit="6" topLeftCell="A7" activePane="bottomLeft" state="frozen"/>
      <selection activeCell="A7" activeCellId="0" sqref="A7"/>
    </sheetView>
  </sheetViews>
  <sheetFormatPr defaultRowHeight="14.25"/>
  <cols>
    <col customWidth="1" min="1" max="1" width="5.28515625"/>
    <col customWidth="1" min="2" max="2" width="5.5703125"/>
    <col customWidth="1" min="4" max="4" style="17" width="37.42578125"/>
    <col customWidth="1" min="5" max="5" style="18" width="26"/>
    <col customWidth="1" min="6" max="6" width="11.85546875"/>
    <col customWidth="1" min="7" max="7" width="14.42578125"/>
    <col customWidth="1" min="8" max="8" width="13.5703125"/>
    <col customWidth="1" min="9" max="9" width="19.5703125"/>
    <col customWidth="1" min="10" max="10" width="13.7109375"/>
    <col customWidth="1" min="11" max="11" width="14.5703125"/>
    <col customWidth="1" min="12" max="12" width="16.85546875"/>
    <col customWidth="1" min="13" max="13" width="13.5703125"/>
    <col customWidth="1" hidden="1" min="14" max="14" width="4.140625"/>
    <col customWidth="1" hidden="1" min="15" max="15" width="9.140625"/>
    <col customWidth="1" hidden="1" min="16" max="16" width="0.28515625"/>
    <col bestFit="1" customWidth="1" min="18" max="19" width="9.7109375"/>
  </cols>
  <sheetData>
    <row r="1" ht="24.75" customHeight="1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ht="15">
      <c r="A2" s="20"/>
    </row>
    <row r="3" ht="56.25" customHeight="1">
      <c r="A3" s="21" t="s">
        <v>12</v>
      </c>
      <c r="B3" s="21"/>
      <c r="C3" s="21"/>
      <c r="D3" s="22" t="s">
        <v>13</v>
      </c>
      <c r="E3" s="22" t="s">
        <v>14</v>
      </c>
      <c r="F3" s="22" t="s">
        <v>15</v>
      </c>
      <c r="G3" s="23" t="s">
        <v>16</v>
      </c>
      <c r="H3" s="24"/>
      <c r="I3" s="25"/>
      <c r="J3" s="26" t="s">
        <v>17</v>
      </c>
      <c r="K3" s="27"/>
      <c r="L3" s="27"/>
      <c r="M3" s="27"/>
      <c r="N3" s="27"/>
      <c r="O3" s="27"/>
      <c r="P3" s="27"/>
      <c r="Q3" s="28"/>
      <c r="R3" s="26" t="s">
        <v>18</v>
      </c>
      <c r="S3" s="28"/>
    </row>
    <row r="4" ht="38.25" customHeight="1">
      <c r="A4" s="22" t="s">
        <v>19</v>
      </c>
      <c r="B4" s="22" t="s">
        <v>20</v>
      </c>
      <c r="C4" s="29" t="s">
        <v>21</v>
      </c>
      <c r="D4" s="30"/>
      <c r="E4" s="30"/>
      <c r="F4" s="30"/>
      <c r="G4" s="22" t="s">
        <v>22</v>
      </c>
      <c r="H4" s="22" t="s">
        <v>23</v>
      </c>
      <c r="I4" s="22" t="s">
        <v>24</v>
      </c>
      <c r="J4" s="31" t="s">
        <v>25</v>
      </c>
      <c r="K4" s="32" t="s">
        <v>26</v>
      </c>
      <c r="L4" s="33" t="s">
        <v>27</v>
      </c>
      <c r="M4" s="34"/>
      <c r="N4" s="35" t="s">
        <v>28</v>
      </c>
      <c r="O4" s="31" t="s">
        <v>29</v>
      </c>
      <c r="P4" s="36" t="s">
        <v>30</v>
      </c>
      <c r="Q4" s="35" t="s">
        <v>28</v>
      </c>
      <c r="R4" s="31" t="s">
        <v>31</v>
      </c>
      <c r="S4" s="36" t="s">
        <v>32</v>
      </c>
    </row>
    <row r="5" ht="105">
      <c r="A5" s="30"/>
      <c r="B5" s="30"/>
      <c r="C5" s="37"/>
      <c r="D5" s="30"/>
      <c r="E5" s="30"/>
      <c r="F5" s="30"/>
      <c r="G5" s="30"/>
      <c r="H5" s="30"/>
      <c r="I5" s="30"/>
      <c r="J5" s="38"/>
      <c r="K5" s="39"/>
      <c r="L5" s="31" t="s">
        <v>33</v>
      </c>
      <c r="M5" s="31" t="s">
        <v>34</v>
      </c>
      <c r="N5" s="40"/>
      <c r="O5" s="38"/>
      <c r="P5" s="41"/>
      <c r="Q5" s="40"/>
      <c r="R5" s="38"/>
      <c r="S5" s="41"/>
    </row>
    <row r="6" s="42" customFormat="1" ht="15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21">
        <v>12</v>
      </c>
      <c r="M6" s="21">
        <v>13</v>
      </c>
      <c r="N6" s="21">
        <v>14</v>
      </c>
      <c r="O6" s="21">
        <v>15</v>
      </c>
      <c r="P6" s="21">
        <v>16</v>
      </c>
      <c r="Q6" s="21">
        <v>14</v>
      </c>
      <c r="R6" s="21">
        <v>15</v>
      </c>
      <c r="S6" s="21">
        <v>16</v>
      </c>
    </row>
    <row r="7" ht="15.75" customHeight="1">
      <c r="A7" s="43" t="s">
        <v>35</v>
      </c>
      <c r="B7" s="44">
        <v>1</v>
      </c>
      <c r="C7" s="45" t="s">
        <v>36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7"/>
    </row>
    <row r="8" ht="62.25" customHeight="1">
      <c r="A8" s="48" t="s">
        <v>35</v>
      </c>
      <c r="B8" s="49">
        <v>1</v>
      </c>
      <c r="C8" s="48" t="s">
        <v>37</v>
      </c>
      <c r="D8" s="50" t="s">
        <v>38</v>
      </c>
      <c r="E8" s="50" t="s">
        <v>39</v>
      </c>
      <c r="F8" s="49" t="s">
        <v>40</v>
      </c>
      <c r="G8" s="51">
        <v>800000</v>
      </c>
      <c r="H8" s="51">
        <v>888089</v>
      </c>
      <c r="I8" s="51">
        <f t="shared" ref="I8:I9" si="0">H8-G8</f>
        <v>88089</v>
      </c>
      <c r="J8" s="52">
        <v>100428.8</v>
      </c>
      <c r="K8" s="52">
        <v>105595.8</v>
      </c>
      <c r="L8" s="53">
        <v>105595.8</v>
      </c>
      <c r="M8" s="52"/>
      <c r="N8" s="54"/>
      <c r="O8" s="54"/>
      <c r="P8" s="54"/>
      <c r="Q8" s="52">
        <v>57.939999999999998</v>
      </c>
      <c r="R8" s="52">
        <f>L8/J8*100</f>
        <v>105.14493850369615</v>
      </c>
      <c r="S8" s="52">
        <f>L8/K8*100</f>
        <v>100</v>
      </c>
    </row>
    <row r="9" ht="51.75" customHeight="1">
      <c r="A9" s="48"/>
      <c r="B9" s="49"/>
      <c r="C9" s="48"/>
      <c r="D9" s="50" t="s">
        <v>41</v>
      </c>
      <c r="E9" s="50" t="s">
        <v>42</v>
      </c>
      <c r="F9" s="49" t="s">
        <v>40</v>
      </c>
      <c r="G9" s="51">
        <v>400000</v>
      </c>
      <c r="H9" s="51">
        <v>407362</v>
      </c>
      <c r="I9" s="55">
        <f t="shared" si="0"/>
        <v>7362</v>
      </c>
      <c r="J9" s="56"/>
      <c r="K9" s="56"/>
      <c r="L9" s="57"/>
      <c r="M9" s="56"/>
      <c r="N9" s="54"/>
      <c r="O9" s="54"/>
      <c r="P9" s="54"/>
      <c r="Q9" s="56"/>
      <c r="R9" s="56"/>
      <c r="S9" s="56"/>
    </row>
    <row r="10" ht="93" customHeight="1">
      <c r="A10" s="48"/>
      <c r="B10" s="49"/>
      <c r="C10" s="48"/>
      <c r="D10" s="50" t="s">
        <v>43</v>
      </c>
      <c r="E10" s="50"/>
      <c r="F10" s="49"/>
      <c r="G10" s="51"/>
      <c r="H10" s="51"/>
      <c r="I10" s="58"/>
      <c r="J10" s="59"/>
      <c r="K10" s="59"/>
      <c r="L10" s="60"/>
      <c r="M10" s="59"/>
      <c r="N10" s="54"/>
      <c r="O10" s="54"/>
      <c r="P10" s="54"/>
      <c r="Q10" s="59"/>
      <c r="R10" s="59"/>
      <c r="S10" s="59"/>
    </row>
    <row r="11" ht="15.75" customHeight="1">
      <c r="A11" s="61" t="s">
        <v>35</v>
      </c>
      <c r="B11" s="62">
        <v>2</v>
      </c>
      <c r="C11" s="63" t="s">
        <v>44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5"/>
    </row>
    <row r="12" ht="60">
      <c r="A12" s="48" t="s">
        <v>35</v>
      </c>
      <c r="B12" s="49">
        <v>2</v>
      </c>
      <c r="C12" s="48" t="s">
        <v>45</v>
      </c>
      <c r="D12" s="50" t="s">
        <v>46</v>
      </c>
      <c r="E12" s="50" t="s">
        <v>47</v>
      </c>
      <c r="F12" s="49" t="s">
        <v>40</v>
      </c>
      <c r="G12" s="49">
        <v>185</v>
      </c>
      <c r="H12" s="49">
        <v>185</v>
      </c>
      <c r="I12" s="49">
        <f t="shared" ref="I12:I25" si="1">H12-G12</f>
        <v>0</v>
      </c>
      <c r="J12" s="52">
        <v>93702.600000000006</v>
      </c>
      <c r="K12" s="52">
        <v>90424.570000000007</v>
      </c>
      <c r="L12" s="52">
        <v>90424.570000000007</v>
      </c>
      <c r="M12" s="66"/>
      <c r="N12" s="67"/>
      <c r="O12" s="67"/>
      <c r="P12" s="67"/>
      <c r="Q12" s="66">
        <v>34.329999999999998</v>
      </c>
      <c r="R12" s="66">
        <f>L12/J12*100</f>
        <v>96.50166590895023</v>
      </c>
      <c r="S12" s="66">
        <f>L12/K12*100</f>
        <v>100</v>
      </c>
    </row>
    <row r="13" ht="68.25" customHeight="1">
      <c r="A13" s="48" t="s">
        <v>35</v>
      </c>
      <c r="B13" s="49">
        <v>2</v>
      </c>
      <c r="C13" s="48" t="s">
        <v>45</v>
      </c>
      <c r="D13" s="50" t="s">
        <v>48</v>
      </c>
      <c r="E13" s="50" t="s">
        <v>49</v>
      </c>
      <c r="F13" s="49" t="s">
        <v>40</v>
      </c>
      <c r="G13" s="49">
        <v>30</v>
      </c>
      <c r="H13" s="49">
        <v>33</v>
      </c>
      <c r="I13" s="49">
        <f t="shared" si="1"/>
        <v>3</v>
      </c>
      <c r="J13" s="56"/>
      <c r="K13" s="56"/>
      <c r="L13" s="56"/>
      <c r="M13" s="68"/>
      <c r="N13" s="67"/>
      <c r="O13" s="67"/>
      <c r="P13" s="67"/>
      <c r="Q13" s="68"/>
      <c r="R13" s="68"/>
      <c r="S13" s="68"/>
    </row>
    <row r="14" ht="60">
      <c r="A14" s="48" t="s">
        <v>35</v>
      </c>
      <c r="B14" s="49">
        <v>2</v>
      </c>
      <c r="C14" s="48" t="s">
        <v>50</v>
      </c>
      <c r="D14" s="50" t="s">
        <v>51</v>
      </c>
      <c r="E14" s="50" t="s">
        <v>52</v>
      </c>
      <c r="F14" s="49" t="s">
        <v>40</v>
      </c>
      <c r="G14" s="49">
        <v>3</v>
      </c>
      <c r="H14" s="49">
        <v>3</v>
      </c>
      <c r="I14" s="49">
        <f t="shared" si="1"/>
        <v>0</v>
      </c>
      <c r="J14" s="56"/>
      <c r="K14" s="56"/>
      <c r="L14" s="56"/>
      <c r="M14" s="68"/>
      <c r="N14" s="67"/>
      <c r="O14" s="67"/>
      <c r="P14" s="67"/>
      <c r="Q14" s="68"/>
      <c r="R14" s="68"/>
      <c r="S14" s="68"/>
    </row>
    <row r="15" ht="33" customHeight="1">
      <c r="A15" s="48"/>
      <c r="B15" s="49"/>
      <c r="C15" s="48"/>
      <c r="D15" s="50" t="s">
        <v>53</v>
      </c>
      <c r="E15" s="50" t="s">
        <v>54</v>
      </c>
      <c r="F15" s="49" t="s">
        <v>40</v>
      </c>
      <c r="G15" s="49">
        <v>15</v>
      </c>
      <c r="H15" s="49">
        <v>18</v>
      </c>
      <c r="I15" s="49">
        <f t="shared" si="1"/>
        <v>3</v>
      </c>
      <c r="J15" s="56"/>
      <c r="K15" s="56"/>
      <c r="L15" s="56"/>
      <c r="M15" s="68"/>
      <c r="N15" s="67"/>
      <c r="O15" s="67"/>
      <c r="P15" s="67"/>
      <c r="Q15" s="68"/>
      <c r="R15" s="68"/>
      <c r="S15" s="68"/>
    </row>
    <row r="16" ht="39.75" customHeight="1">
      <c r="A16" s="48"/>
      <c r="B16" s="49"/>
      <c r="C16" s="48"/>
      <c r="D16" s="50" t="s">
        <v>55</v>
      </c>
      <c r="E16" s="50" t="s">
        <v>56</v>
      </c>
      <c r="F16" s="49" t="s">
        <v>40</v>
      </c>
      <c r="G16" s="49">
        <v>6</v>
      </c>
      <c r="H16" s="49">
        <v>6</v>
      </c>
      <c r="I16" s="49">
        <f t="shared" si="1"/>
        <v>0</v>
      </c>
      <c r="J16" s="56"/>
      <c r="K16" s="56"/>
      <c r="L16" s="56"/>
      <c r="M16" s="68"/>
      <c r="N16" s="67"/>
      <c r="O16" s="67"/>
      <c r="P16" s="67"/>
      <c r="Q16" s="68"/>
      <c r="R16" s="68"/>
      <c r="S16" s="68"/>
    </row>
    <row r="17" ht="30">
      <c r="A17" s="48"/>
      <c r="B17" s="49"/>
      <c r="C17" s="48"/>
      <c r="D17" s="50" t="s">
        <v>57</v>
      </c>
      <c r="E17" s="50" t="s">
        <v>58</v>
      </c>
      <c r="F17" s="49" t="s">
        <v>40</v>
      </c>
      <c r="G17" s="49">
        <v>110</v>
      </c>
      <c r="H17" s="49">
        <v>110</v>
      </c>
      <c r="I17" s="49">
        <f t="shared" si="1"/>
        <v>0</v>
      </c>
      <c r="J17" s="56"/>
      <c r="K17" s="56"/>
      <c r="L17" s="56"/>
      <c r="M17" s="68"/>
      <c r="N17" s="67"/>
      <c r="O17" s="67"/>
      <c r="P17" s="67"/>
      <c r="Q17" s="68"/>
      <c r="R17" s="68"/>
      <c r="S17" s="68"/>
    </row>
    <row r="18" ht="15.75" customHeight="1">
      <c r="A18" s="48" t="s">
        <v>35</v>
      </c>
      <c r="B18" s="62">
        <v>3</v>
      </c>
      <c r="C18" s="63" t="s">
        <v>59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5"/>
    </row>
    <row r="19" ht="60">
      <c r="A19" s="48" t="s">
        <v>35</v>
      </c>
      <c r="B19" s="49">
        <v>3</v>
      </c>
      <c r="C19" s="48" t="s">
        <v>60</v>
      </c>
      <c r="D19" s="50" t="s">
        <v>61</v>
      </c>
      <c r="E19" s="50" t="s">
        <v>62</v>
      </c>
      <c r="F19" s="49" t="s">
        <v>63</v>
      </c>
      <c r="G19" s="69">
        <v>30.713000000000001</v>
      </c>
      <c r="H19" s="69">
        <v>30.713000000000001</v>
      </c>
      <c r="I19" s="69">
        <f t="shared" si="1"/>
        <v>0</v>
      </c>
      <c r="J19" s="52">
        <v>32897.900000000001</v>
      </c>
      <c r="K19" s="52">
        <v>40711.900000000001</v>
      </c>
      <c r="L19" s="52">
        <v>40711.900000000001</v>
      </c>
      <c r="M19" s="66"/>
      <c r="N19" s="66"/>
      <c r="O19" s="66"/>
      <c r="P19" s="66"/>
      <c r="Q19" s="66">
        <v>5.3200000000000003</v>
      </c>
      <c r="R19" s="66">
        <f>L19/J19*100</f>
        <v>123.75227598114165</v>
      </c>
      <c r="S19" s="66">
        <f>L19/K19*100</f>
        <v>100</v>
      </c>
    </row>
    <row r="20" ht="70.5" customHeight="1">
      <c r="A20" s="48"/>
      <c r="B20" s="49"/>
      <c r="C20" s="48"/>
      <c r="D20" s="50" t="s">
        <v>64</v>
      </c>
      <c r="E20" s="50" t="s">
        <v>65</v>
      </c>
      <c r="F20" s="49" t="s">
        <v>66</v>
      </c>
      <c r="G20" s="49">
        <v>5</v>
      </c>
      <c r="H20" s="49">
        <v>5</v>
      </c>
      <c r="I20" s="49">
        <f t="shared" si="1"/>
        <v>0</v>
      </c>
      <c r="J20" s="56"/>
      <c r="K20" s="56"/>
      <c r="L20" s="56"/>
      <c r="M20" s="68"/>
      <c r="N20" s="68"/>
      <c r="O20" s="68"/>
      <c r="P20" s="68"/>
      <c r="Q20" s="68"/>
      <c r="R20" s="68"/>
      <c r="S20" s="68"/>
    </row>
    <row r="21" ht="15.75" customHeight="1">
      <c r="A21" s="61" t="s">
        <v>35</v>
      </c>
      <c r="B21" s="62">
        <v>5</v>
      </c>
      <c r="C21" s="63" t="s">
        <v>67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5"/>
    </row>
    <row r="22" ht="72.75" customHeight="1">
      <c r="A22" s="48" t="s">
        <v>35</v>
      </c>
      <c r="B22" s="49">
        <v>5</v>
      </c>
      <c r="C22" s="48" t="s">
        <v>68</v>
      </c>
      <c r="D22" s="50" t="s">
        <v>69</v>
      </c>
      <c r="E22" s="50" t="s">
        <v>70</v>
      </c>
      <c r="F22" s="49" t="s">
        <v>66</v>
      </c>
      <c r="G22" s="49">
        <v>52</v>
      </c>
      <c r="H22" s="49">
        <v>52</v>
      </c>
      <c r="I22" s="49">
        <f t="shared" si="1"/>
        <v>0</v>
      </c>
      <c r="J22" s="52">
        <v>21563.200000000001</v>
      </c>
      <c r="K22" s="52">
        <v>21630.099999999999</v>
      </c>
      <c r="L22" s="52">
        <v>21630.099999999999</v>
      </c>
      <c r="M22" s="66"/>
      <c r="N22" s="67"/>
      <c r="O22" s="67"/>
      <c r="P22" s="67"/>
      <c r="Q22" s="66"/>
      <c r="R22" s="66">
        <f>L22/J22*100</f>
        <v>100.31025079765526</v>
      </c>
      <c r="S22" s="66">
        <f>L22/K22*100</f>
        <v>100</v>
      </c>
    </row>
    <row r="23" ht="70.5" customHeight="1">
      <c r="A23" s="48"/>
      <c r="B23" s="49"/>
      <c r="C23" s="70"/>
      <c r="D23" s="71" t="s">
        <v>71</v>
      </c>
      <c r="E23" s="71" t="s">
        <v>72</v>
      </c>
      <c r="F23" s="29" t="s">
        <v>66</v>
      </c>
      <c r="G23" s="29">
        <v>12</v>
      </c>
      <c r="H23" s="29">
        <v>12</v>
      </c>
      <c r="I23" s="29">
        <f t="shared" si="1"/>
        <v>0</v>
      </c>
      <c r="J23" s="59"/>
      <c r="K23" s="59"/>
      <c r="L23" s="59"/>
      <c r="M23" s="72"/>
      <c r="N23" s="73"/>
      <c r="O23" s="73"/>
      <c r="P23" s="73"/>
      <c r="Q23" s="72"/>
      <c r="R23" s="72"/>
      <c r="S23" s="72"/>
    </row>
    <row r="24" ht="15">
      <c r="A24" s="74" t="s">
        <v>35</v>
      </c>
      <c r="B24" s="62">
        <v>6</v>
      </c>
      <c r="C24" s="61" t="s">
        <v>73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</row>
    <row r="25" ht="104.25" customHeight="1">
      <c r="A25" s="48" t="s">
        <v>35</v>
      </c>
      <c r="B25" s="49">
        <v>6</v>
      </c>
      <c r="C25" s="48" t="s">
        <v>74</v>
      </c>
      <c r="D25" s="75" t="s">
        <v>75</v>
      </c>
      <c r="E25" s="75" t="s">
        <v>76</v>
      </c>
      <c r="F25" s="76" t="s">
        <v>66</v>
      </c>
      <c r="G25" s="76">
        <v>30</v>
      </c>
      <c r="H25" s="76">
        <v>30</v>
      </c>
      <c r="I25" s="76">
        <f t="shared" si="1"/>
        <v>0</v>
      </c>
      <c r="J25" s="54">
        <v>22248.400000000001</v>
      </c>
      <c r="K25" s="54">
        <v>22361.439999999999</v>
      </c>
      <c r="L25" s="54">
        <v>22316.439999999999</v>
      </c>
      <c r="M25" s="67"/>
      <c r="N25" s="67"/>
      <c r="O25" s="67"/>
      <c r="P25" s="67"/>
      <c r="Q25" s="67"/>
      <c r="R25" s="67">
        <f>L25/J25*100</f>
        <v>100.30581974434116</v>
      </c>
      <c r="S25" s="67">
        <f>L25/K25*100</f>
        <v>99.798760723817423</v>
      </c>
    </row>
    <row r="26" ht="15">
      <c r="I26" s="77"/>
      <c r="J26" s="78">
        <f>J22+J19+J12+J8</f>
        <v>248592.5</v>
      </c>
      <c r="K26" s="78">
        <f>K22+K19+K12+K8</f>
        <v>258362.37</v>
      </c>
      <c r="L26" s="78">
        <f>L22+L19+L12+L8</f>
        <v>258362.37</v>
      </c>
    </row>
    <row r="28" ht="15">
      <c r="B28" s="79"/>
      <c r="C28" s="42"/>
      <c r="D28" s="17"/>
      <c r="F28" s="42"/>
      <c r="G28" s="80"/>
    </row>
  </sheetData>
  <mergeCells count="76">
    <mergeCell ref="A1:S1"/>
    <mergeCell ref="A3:C3"/>
    <mergeCell ref="D3:D5"/>
    <mergeCell ref="E3:E5"/>
    <mergeCell ref="F3:F5"/>
    <mergeCell ref="G3:I3"/>
    <mergeCell ref="J3:Q3"/>
    <mergeCell ref="R3:S3"/>
    <mergeCell ref="A4:A5"/>
    <mergeCell ref="B4:B5"/>
    <mergeCell ref="C4:C5"/>
    <mergeCell ref="G4:G5"/>
    <mergeCell ref="H4:H5"/>
    <mergeCell ref="I4:I5"/>
    <mergeCell ref="J4:J5"/>
    <mergeCell ref="K4:K5"/>
    <mergeCell ref="L4:M4"/>
    <mergeCell ref="N4:N5"/>
    <mergeCell ref="O4:O5"/>
    <mergeCell ref="P4:P5"/>
    <mergeCell ref="Q4:Q5"/>
    <mergeCell ref="R4:R5"/>
    <mergeCell ref="S4:S5"/>
    <mergeCell ref="C7:S7"/>
    <mergeCell ref="A8:A10"/>
    <mergeCell ref="B8:B10"/>
    <mergeCell ref="C8:C10"/>
    <mergeCell ref="J8:J10"/>
    <mergeCell ref="K8:K10"/>
    <mergeCell ref="L8:L10"/>
    <mergeCell ref="M8:M10"/>
    <mergeCell ref="Q8:Q10"/>
    <mergeCell ref="R8:R10"/>
    <mergeCell ref="S8:S10"/>
    <mergeCell ref="E9:E10"/>
    <mergeCell ref="F9:F10"/>
    <mergeCell ref="G9:G10"/>
    <mergeCell ref="H9:H10"/>
    <mergeCell ref="I9:I10"/>
    <mergeCell ref="C11:S11"/>
    <mergeCell ref="J12:J17"/>
    <mergeCell ref="K12:K17"/>
    <mergeCell ref="L12:L17"/>
    <mergeCell ref="M12:M17"/>
    <mergeCell ref="Q12:Q17"/>
    <mergeCell ref="R12:R17"/>
    <mergeCell ref="S12:S17"/>
    <mergeCell ref="A14:A17"/>
    <mergeCell ref="B14:B17"/>
    <mergeCell ref="C14:C17"/>
    <mergeCell ref="C18:S18"/>
    <mergeCell ref="A19:A20"/>
    <mergeCell ref="B19:B20"/>
    <mergeCell ref="C19:C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C21:S21"/>
    <mergeCell ref="A22:A23"/>
    <mergeCell ref="B22:B23"/>
    <mergeCell ref="C22:C23"/>
    <mergeCell ref="J22:J23"/>
    <mergeCell ref="K22:K23"/>
    <mergeCell ref="L22:L23"/>
    <mergeCell ref="M22:M23"/>
    <mergeCell ref="Q22:Q23"/>
    <mergeCell ref="R22:R23"/>
    <mergeCell ref="S22:S23"/>
    <mergeCell ref="C24:S24"/>
  </mergeCells>
  <printOptions headings="0" gridLines="0"/>
  <pageMargins left="0.69999999999999996" right="0.69999999999999996" top="0.75" bottom="0.75" header="0.29999999999999999" footer="0.29999999999999999"/>
  <pageSetup paperSize="9" scale="55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D1" zoomScale="55" workbookViewId="0">
      <selection activeCell="Q136" activeCellId="0" sqref="Q136"/>
    </sheetView>
  </sheetViews>
  <sheetFormatPr defaultRowHeight="14.4"/>
  <cols>
    <col customWidth="1" min="1" max="1" style="81" width="6.5703125"/>
    <col customWidth="1" min="2" max="2" style="81" width="5.5703125"/>
    <col min="3" max="3" style="81" width="9.140625"/>
    <col customWidth="1" min="4" max="4" style="82" width="27.140625"/>
    <col customWidth="1" min="5" max="5" style="82" width="23"/>
    <col customWidth="1" min="6" max="6" style="82" width="9.7109375"/>
    <col customWidth="1" min="7" max="10" style="81" width="14.28515625"/>
    <col customWidth="1" min="11" max="11" style="81" width="14.5703125"/>
    <col customWidth="1" min="12" max="12" style="81" width="13.7109375"/>
    <col customWidth="1" min="13" max="13" style="83" width="12.85546875"/>
    <col customWidth="1" min="14" max="14" style="82" width="20.28515625"/>
    <col customWidth="1" min="15" max="15" style="81" width="10.7109375"/>
    <col customWidth="1" min="16" max="16" style="81" width="13.140625"/>
    <col customWidth="1" min="17" max="17" style="81" width="15.7109375"/>
    <col customWidth="1" min="18" max="18" style="83" width="13.28515625"/>
    <col customWidth="1" min="19" max="19" style="83" width="13.42578125"/>
    <col customWidth="1" min="20" max="20" style="83" width="18.140625"/>
    <col customWidth="1" min="21" max="21" style="83" width="12.85546875"/>
    <col customWidth="1" min="22" max="22" style="82" width="37.140625"/>
  </cols>
  <sheetData>
    <row r="1" ht="21" customHeight="1">
      <c r="A1" s="84" t="s">
        <v>77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5"/>
    </row>
    <row r="2" ht="15">
      <c r="A2" s="86"/>
      <c r="B2" s="87"/>
      <c r="C2" s="86"/>
      <c r="D2" s="88"/>
      <c r="E2" s="88"/>
      <c r="F2" s="88"/>
      <c r="G2" s="86"/>
      <c r="H2" s="86"/>
      <c r="I2" s="86"/>
      <c r="J2" s="86"/>
      <c r="K2" s="86"/>
      <c r="L2" s="86"/>
      <c r="M2" s="89"/>
      <c r="N2" s="88"/>
      <c r="O2" s="86"/>
      <c r="P2" s="86"/>
      <c r="Q2" s="86"/>
      <c r="R2" s="89"/>
      <c r="S2" s="89"/>
      <c r="T2" s="89"/>
      <c r="U2" s="89"/>
      <c r="V2" s="88"/>
    </row>
    <row r="3" ht="15">
      <c r="A3" s="86"/>
      <c r="B3" s="87"/>
      <c r="C3" s="86"/>
      <c r="D3" s="88"/>
      <c r="E3" s="88"/>
      <c r="F3" s="88"/>
      <c r="G3" s="86"/>
      <c r="H3" s="86"/>
      <c r="I3" s="86"/>
      <c r="J3" s="86"/>
      <c r="K3" s="86"/>
      <c r="L3" s="86"/>
      <c r="M3" s="89"/>
      <c r="N3" s="88"/>
      <c r="O3" s="86"/>
      <c r="P3" s="86"/>
      <c r="Q3" s="86"/>
      <c r="R3" s="89"/>
      <c r="S3" s="89"/>
      <c r="T3" s="89"/>
      <c r="U3" s="89"/>
      <c r="V3" s="88"/>
    </row>
    <row r="4" ht="55.5" customHeight="1">
      <c r="A4" s="90" t="s">
        <v>12</v>
      </c>
      <c r="B4" s="91"/>
      <c r="C4" s="91"/>
      <c r="D4" s="92" t="s">
        <v>78</v>
      </c>
      <c r="E4" s="90" t="s">
        <v>79</v>
      </c>
      <c r="F4" s="90" t="s">
        <v>80</v>
      </c>
      <c r="G4" s="90" t="s">
        <v>81</v>
      </c>
      <c r="H4" s="90"/>
      <c r="I4" s="90"/>
      <c r="J4" s="90"/>
      <c r="K4" s="91"/>
      <c r="L4" s="90" t="s">
        <v>82</v>
      </c>
      <c r="M4" s="93" t="s">
        <v>83</v>
      </c>
      <c r="N4" s="90" t="s">
        <v>84</v>
      </c>
      <c r="O4" s="91"/>
      <c r="P4" s="91"/>
      <c r="Q4" s="91"/>
      <c r="R4" s="91"/>
      <c r="S4" s="91"/>
      <c r="T4" s="91"/>
      <c r="U4" s="91"/>
      <c r="V4" s="90" t="s">
        <v>85</v>
      </c>
    </row>
    <row r="5" ht="95.25" customHeight="1">
      <c r="A5" s="90" t="s">
        <v>19</v>
      </c>
      <c r="B5" s="94" t="s">
        <v>20</v>
      </c>
      <c r="C5" s="90" t="s">
        <v>86</v>
      </c>
      <c r="D5" s="95"/>
      <c r="E5" s="91"/>
      <c r="F5" s="91"/>
      <c r="G5" s="90" t="s">
        <v>87</v>
      </c>
      <c r="H5" s="90" t="s">
        <v>27</v>
      </c>
      <c r="I5" s="90"/>
      <c r="J5" s="90" t="s">
        <v>28</v>
      </c>
      <c r="K5" s="90" t="s">
        <v>88</v>
      </c>
      <c r="L5" s="90"/>
      <c r="M5" s="93"/>
      <c r="N5" s="90" t="s">
        <v>89</v>
      </c>
      <c r="O5" s="90" t="s">
        <v>90</v>
      </c>
      <c r="P5" s="90" t="s">
        <v>91</v>
      </c>
      <c r="Q5" s="90" t="s">
        <v>92</v>
      </c>
      <c r="R5" s="93" t="s">
        <v>93</v>
      </c>
      <c r="S5" s="93"/>
      <c r="T5" s="93" t="s">
        <v>94</v>
      </c>
      <c r="U5" s="93"/>
      <c r="V5" s="91"/>
    </row>
    <row r="6" ht="92.25" customHeight="1">
      <c r="A6" s="90"/>
      <c r="B6" s="94"/>
      <c r="C6" s="90"/>
      <c r="D6" s="95"/>
      <c r="E6" s="91"/>
      <c r="F6" s="91"/>
      <c r="G6" s="90"/>
      <c r="H6" s="90" t="s">
        <v>33</v>
      </c>
      <c r="I6" s="90" t="s">
        <v>34</v>
      </c>
      <c r="J6" s="90"/>
      <c r="K6" s="90"/>
      <c r="L6" s="90"/>
      <c r="M6" s="93"/>
      <c r="N6" s="90"/>
      <c r="O6" s="90"/>
      <c r="P6" s="90"/>
      <c r="Q6" s="90"/>
      <c r="R6" s="93" t="s">
        <v>95</v>
      </c>
      <c r="S6" s="93" t="s">
        <v>96</v>
      </c>
      <c r="T6" s="93" t="s">
        <v>95</v>
      </c>
      <c r="U6" s="93" t="s">
        <v>96</v>
      </c>
      <c r="V6" s="91"/>
    </row>
    <row r="7" ht="15">
      <c r="A7" s="90">
        <v>1</v>
      </c>
      <c r="B7" s="94">
        <v>2</v>
      </c>
      <c r="C7" s="90">
        <v>3</v>
      </c>
      <c r="D7" s="90">
        <v>4</v>
      </c>
      <c r="E7" s="90">
        <v>5</v>
      </c>
      <c r="F7" s="90">
        <v>6</v>
      </c>
      <c r="G7" s="90">
        <v>7</v>
      </c>
      <c r="H7" s="90">
        <v>8</v>
      </c>
      <c r="I7" s="90">
        <v>9</v>
      </c>
      <c r="J7" s="90">
        <v>10</v>
      </c>
      <c r="K7" s="90">
        <v>11</v>
      </c>
      <c r="L7" s="90">
        <v>12</v>
      </c>
      <c r="M7" s="94">
        <v>13</v>
      </c>
      <c r="N7" s="90">
        <v>14</v>
      </c>
      <c r="O7" s="90">
        <v>15</v>
      </c>
      <c r="P7" s="90">
        <v>16</v>
      </c>
      <c r="Q7" s="90">
        <v>17</v>
      </c>
      <c r="R7" s="94">
        <v>18</v>
      </c>
      <c r="S7" s="94">
        <v>19</v>
      </c>
      <c r="T7" s="94">
        <v>20</v>
      </c>
      <c r="U7" s="94">
        <v>21</v>
      </c>
      <c r="V7" s="96">
        <v>22</v>
      </c>
    </row>
    <row r="8" ht="86.25" customHeight="1">
      <c r="A8" s="97" t="s">
        <v>35</v>
      </c>
      <c r="B8" s="97"/>
      <c r="C8" s="98"/>
      <c r="D8" s="99" t="s">
        <v>97</v>
      </c>
      <c r="E8" s="100"/>
      <c r="F8" s="100"/>
      <c r="G8" s="100"/>
      <c r="H8" s="100"/>
      <c r="I8" s="100"/>
      <c r="J8" s="100"/>
      <c r="K8" s="100"/>
      <c r="L8" s="100"/>
      <c r="M8" s="100"/>
      <c r="N8" s="99" t="s">
        <v>98</v>
      </c>
      <c r="O8" s="101" t="s">
        <v>99</v>
      </c>
      <c r="P8" s="101">
        <v>110</v>
      </c>
      <c r="Q8" s="102">
        <v>176</v>
      </c>
      <c r="R8" s="103">
        <f t="shared" ref="R8:R15" si="2">IF((Q8/P8)&lt;1,Q8/P8,1)</f>
        <v>1</v>
      </c>
      <c r="S8" s="104" t="s">
        <v>100</v>
      </c>
      <c r="T8" s="104" t="s">
        <v>100</v>
      </c>
      <c r="U8" s="104" t="s">
        <v>100</v>
      </c>
      <c r="V8" s="105" t="s">
        <v>101</v>
      </c>
    </row>
    <row r="9" ht="88.799999999999997" customHeight="1">
      <c r="A9" s="97"/>
      <c r="B9" s="97"/>
      <c r="C9" s="98"/>
      <c r="D9" s="99"/>
      <c r="E9" s="100"/>
      <c r="F9" s="100"/>
      <c r="G9" s="100"/>
      <c r="H9" s="100"/>
      <c r="I9" s="100"/>
      <c r="J9" s="100"/>
      <c r="K9" s="100"/>
      <c r="L9" s="100"/>
      <c r="M9" s="100"/>
      <c r="N9" s="99" t="s">
        <v>102</v>
      </c>
      <c r="O9" s="101" t="s">
        <v>99</v>
      </c>
      <c r="P9" s="101">
        <v>110</v>
      </c>
      <c r="Q9" s="106">
        <v>136</v>
      </c>
      <c r="R9" s="103">
        <f t="shared" si="2"/>
        <v>1</v>
      </c>
      <c r="S9" s="104" t="s">
        <v>100</v>
      </c>
      <c r="T9" s="104" t="s">
        <v>100</v>
      </c>
      <c r="U9" s="104" t="s">
        <v>100</v>
      </c>
      <c r="V9" s="105" t="s">
        <v>103</v>
      </c>
    </row>
    <row r="10" ht="84.75" customHeight="1">
      <c r="A10" s="97"/>
      <c r="B10" s="97"/>
      <c r="C10" s="98"/>
      <c r="D10" s="99"/>
      <c r="E10" s="100"/>
      <c r="F10" s="100"/>
      <c r="G10" s="100"/>
      <c r="H10" s="100"/>
      <c r="I10" s="100"/>
      <c r="J10" s="100"/>
      <c r="K10" s="100"/>
      <c r="L10" s="100"/>
      <c r="M10" s="100"/>
      <c r="N10" s="99" t="s">
        <v>104</v>
      </c>
      <c r="O10" s="101" t="s">
        <v>99</v>
      </c>
      <c r="P10" s="101">
        <v>110</v>
      </c>
      <c r="Q10" s="102">
        <v>129</v>
      </c>
      <c r="R10" s="103">
        <f>IF((Q10/P10)&lt;1,Q10/P10,1)</f>
        <v>1</v>
      </c>
      <c r="S10" s="104" t="s">
        <v>100</v>
      </c>
      <c r="T10" s="104" t="s">
        <v>100</v>
      </c>
      <c r="U10" s="104" t="s">
        <v>100</v>
      </c>
      <c r="V10" s="105" t="s">
        <v>101</v>
      </c>
    </row>
    <row r="11" ht="90.75" customHeight="1">
      <c r="A11" s="97"/>
      <c r="B11" s="97"/>
      <c r="C11" s="98"/>
      <c r="D11" s="99"/>
      <c r="E11" s="100"/>
      <c r="F11" s="100"/>
      <c r="G11" s="100"/>
      <c r="H11" s="100"/>
      <c r="I11" s="100"/>
      <c r="J11" s="100"/>
      <c r="K11" s="100"/>
      <c r="L11" s="100"/>
      <c r="M11" s="100"/>
      <c r="N11" s="99" t="s">
        <v>105</v>
      </c>
      <c r="O11" s="101" t="s">
        <v>99</v>
      </c>
      <c r="P11" s="101">
        <v>106</v>
      </c>
      <c r="Q11" s="102">
        <v>308</v>
      </c>
      <c r="R11" s="103">
        <f t="shared" si="2"/>
        <v>1</v>
      </c>
      <c r="S11" s="104" t="s">
        <v>100</v>
      </c>
      <c r="T11" s="104" t="s">
        <v>100</v>
      </c>
      <c r="U11" s="104" t="s">
        <v>100</v>
      </c>
      <c r="V11" s="105" t="s">
        <v>101</v>
      </c>
    </row>
    <row r="12" ht="117.59999999999999" customHeight="1">
      <c r="A12" s="107"/>
      <c r="B12" s="107"/>
      <c r="C12" s="107"/>
      <c r="D12" s="100"/>
      <c r="E12" s="108"/>
      <c r="F12" s="108"/>
      <c r="G12" s="108"/>
      <c r="H12" s="108"/>
      <c r="I12" s="108"/>
      <c r="J12" s="108"/>
      <c r="K12" s="108"/>
      <c r="L12" s="108"/>
      <c r="M12" s="108"/>
      <c r="N12" s="99" t="s">
        <v>106</v>
      </c>
      <c r="O12" s="101" t="s">
        <v>99</v>
      </c>
      <c r="P12" s="101">
        <v>88.799999999999997</v>
      </c>
      <c r="Q12" s="109">
        <v>88.799999999999997</v>
      </c>
      <c r="R12" s="103">
        <f t="shared" si="2"/>
        <v>1</v>
      </c>
      <c r="S12" s="104" t="s">
        <v>100</v>
      </c>
      <c r="T12" s="110" t="s">
        <v>100</v>
      </c>
      <c r="U12" s="110" t="s">
        <v>100</v>
      </c>
      <c r="V12" s="105" t="s">
        <v>101</v>
      </c>
    </row>
    <row r="13" ht="15">
      <c r="A13" s="111" t="s">
        <v>35</v>
      </c>
      <c r="B13" s="111" t="s">
        <v>107</v>
      </c>
      <c r="C13" s="111"/>
      <c r="D13" s="112" t="s">
        <v>108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</row>
    <row r="14" ht="86.25" customHeight="1">
      <c r="A14" s="97" t="s">
        <v>35</v>
      </c>
      <c r="B14" s="97" t="s">
        <v>107</v>
      </c>
      <c r="C14" s="97"/>
      <c r="D14" s="113" t="s">
        <v>109</v>
      </c>
      <c r="E14" s="113"/>
      <c r="F14" s="113"/>
      <c r="G14" s="113"/>
      <c r="H14" s="113"/>
      <c r="I14" s="113"/>
      <c r="J14" s="113"/>
      <c r="K14" s="113"/>
      <c r="L14" s="113"/>
      <c r="M14" s="113"/>
      <c r="N14" s="99" t="s">
        <v>98</v>
      </c>
      <c r="O14" s="101" t="s">
        <v>99</v>
      </c>
      <c r="P14" s="114">
        <v>110</v>
      </c>
      <c r="Q14" s="115">
        <v>176</v>
      </c>
      <c r="R14" s="103">
        <f t="shared" si="2"/>
        <v>1</v>
      </c>
      <c r="S14" s="116"/>
      <c r="T14" s="116" t="s">
        <v>100</v>
      </c>
      <c r="U14" s="116" t="s">
        <v>100</v>
      </c>
      <c r="V14" s="105" t="s">
        <v>110</v>
      </c>
    </row>
    <row r="15" ht="131.25" customHeight="1">
      <c r="A15" s="97" t="s">
        <v>35</v>
      </c>
      <c r="B15" s="97" t="s">
        <v>107</v>
      </c>
      <c r="C15" s="97"/>
      <c r="D15" s="113" t="s">
        <v>111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99" t="s">
        <v>112</v>
      </c>
      <c r="O15" s="101" t="s">
        <v>99</v>
      </c>
      <c r="P15" s="117">
        <v>40</v>
      </c>
      <c r="Q15" s="118">
        <v>40</v>
      </c>
      <c r="R15" s="103">
        <f t="shared" si="2"/>
        <v>1</v>
      </c>
      <c r="S15" s="119"/>
      <c r="T15" s="116" t="s">
        <v>100</v>
      </c>
      <c r="U15" s="116" t="s">
        <v>100</v>
      </c>
      <c r="V15" s="105" t="s">
        <v>110</v>
      </c>
    </row>
    <row r="16" ht="15">
      <c r="A16" s="92" t="s">
        <v>35</v>
      </c>
      <c r="B16" s="92" t="s">
        <v>107</v>
      </c>
      <c r="C16" s="92" t="s">
        <v>113</v>
      </c>
      <c r="D16" s="120" t="s">
        <v>114</v>
      </c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</row>
    <row r="17" ht="100.8">
      <c r="A17" s="121" t="s">
        <v>35</v>
      </c>
      <c r="B17" s="121">
        <v>1</v>
      </c>
      <c r="C17" s="122" t="s">
        <v>37</v>
      </c>
      <c r="D17" s="123" t="s">
        <v>115</v>
      </c>
      <c r="E17" s="123" t="s">
        <v>116</v>
      </c>
      <c r="F17" s="123" t="s">
        <v>117</v>
      </c>
      <c r="G17" s="124">
        <v>105843.8</v>
      </c>
      <c r="H17" s="124">
        <v>105843.8</v>
      </c>
      <c r="I17" s="125"/>
      <c r="J17" s="125">
        <v>57.939999999999998</v>
      </c>
      <c r="K17" s="126">
        <f t="shared" ref="K17:K70" si="3">H17-I17+J17</f>
        <v>105901.74000000001</v>
      </c>
      <c r="L17" s="125"/>
      <c r="M17" s="127">
        <f t="shared" ref="M17:M80" si="4">IF((K17/(G17-L17))&lt;1,(K17/(G17-L17)),1)</f>
        <v>1</v>
      </c>
      <c r="N17" s="123" t="s">
        <v>42</v>
      </c>
      <c r="O17" s="128" t="s">
        <v>40</v>
      </c>
      <c r="P17" s="129">
        <v>400000</v>
      </c>
      <c r="Q17" s="130">
        <v>407362</v>
      </c>
      <c r="R17" s="131" t="s">
        <v>100</v>
      </c>
      <c r="S17" s="131" t="s">
        <v>100</v>
      </c>
      <c r="T17" s="132">
        <f>IF((Q17/P17)&lt;1,Q17/P17,1)</f>
        <v>1</v>
      </c>
      <c r="U17" s="133" t="s">
        <v>100</v>
      </c>
      <c r="V17" s="105" t="s">
        <v>110</v>
      </c>
    </row>
    <row r="18" ht="70.5" customHeight="1">
      <c r="A18" s="121" t="s">
        <v>35</v>
      </c>
      <c r="B18" s="121">
        <v>1</v>
      </c>
      <c r="C18" s="134" t="s">
        <v>118</v>
      </c>
      <c r="D18" s="135" t="s">
        <v>119</v>
      </c>
      <c r="E18" s="123" t="s">
        <v>120</v>
      </c>
      <c r="F18" s="123" t="s">
        <v>117</v>
      </c>
      <c r="G18" s="136">
        <v>0</v>
      </c>
      <c r="H18" s="136">
        <v>0</v>
      </c>
      <c r="I18" s="125"/>
      <c r="J18" s="125"/>
      <c r="K18" s="126">
        <f t="shared" si="3"/>
        <v>0</v>
      </c>
      <c r="L18" s="125"/>
      <c r="M18" s="127" t="e">
        <f t="shared" si="4"/>
        <v>#DIV/0!</v>
      </c>
      <c r="N18" s="123" t="s">
        <v>121</v>
      </c>
      <c r="O18" s="128" t="s">
        <v>122</v>
      </c>
      <c r="P18" s="128">
        <v>2</v>
      </c>
      <c r="Q18" s="137">
        <v>4</v>
      </c>
      <c r="R18" s="131" t="s">
        <v>100</v>
      </c>
      <c r="S18" s="131" t="s">
        <v>100</v>
      </c>
      <c r="T18" s="131" t="s">
        <v>123</v>
      </c>
      <c r="U18" s="133" t="s">
        <v>100</v>
      </c>
      <c r="V18" s="138" t="s">
        <v>124</v>
      </c>
    </row>
    <row r="19" ht="81.75" customHeight="1">
      <c r="A19" s="121"/>
      <c r="B19" s="121"/>
      <c r="C19" s="134"/>
      <c r="D19" s="135"/>
      <c r="E19" s="123"/>
      <c r="F19" s="139" t="s">
        <v>125</v>
      </c>
      <c r="G19" s="140"/>
      <c r="H19" s="140"/>
      <c r="I19" s="141"/>
      <c r="J19" s="125"/>
      <c r="K19" s="126">
        <f t="shared" si="3"/>
        <v>0</v>
      </c>
      <c r="L19" s="125"/>
      <c r="M19" s="127" t="e">
        <f t="shared" si="4"/>
        <v>#DIV/0!</v>
      </c>
      <c r="N19" s="123"/>
      <c r="O19" s="128"/>
      <c r="P19" s="128">
        <v>1</v>
      </c>
      <c r="Q19" s="128">
        <f>Q18-4</f>
        <v>0</v>
      </c>
      <c r="R19" s="131"/>
      <c r="S19" s="131"/>
      <c r="T19" s="131"/>
      <c r="U19" s="133"/>
      <c r="V19" s="142"/>
    </row>
    <row r="20" ht="75.75" customHeight="1">
      <c r="A20" s="121" t="s">
        <v>35</v>
      </c>
      <c r="B20" s="121">
        <v>1</v>
      </c>
      <c r="C20" s="134" t="s">
        <v>126</v>
      </c>
      <c r="D20" s="123" t="s">
        <v>127</v>
      </c>
      <c r="E20" s="123" t="s">
        <v>116</v>
      </c>
      <c r="F20" s="123" t="s">
        <v>117</v>
      </c>
      <c r="G20" s="143">
        <v>26.699999999999999</v>
      </c>
      <c r="H20" s="143">
        <v>26.699999999999999</v>
      </c>
      <c r="I20" s="125"/>
      <c r="J20" s="125"/>
      <c r="K20" s="126">
        <f t="shared" si="3"/>
        <v>26.699999999999999</v>
      </c>
      <c r="L20" s="125"/>
      <c r="M20" s="127">
        <f t="shared" si="4"/>
        <v>1</v>
      </c>
      <c r="N20" s="123" t="s">
        <v>128</v>
      </c>
      <c r="O20" s="128" t="s">
        <v>99</v>
      </c>
      <c r="P20" s="128">
        <v>5.9199999999999999</v>
      </c>
      <c r="Q20" s="144">
        <v>3</v>
      </c>
      <c r="R20" s="131" t="s">
        <v>100</v>
      </c>
      <c r="S20" s="131" t="s">
        <v>100</v>
      </c>
      <c r="T20" s="131">
        <f>IF((Q20/P20)&lt;1,Q20/P20,1)</f>
        <v>0.5067567567567568</v>
      </c>
      <c r="U20" s="133" t="s">
        <v>100</v>
      </c>
      <c r="V20" s="145" t="s">
        <v>129</v>
      </c>
    </row>
    <row r="21" ht="94.5" customHeight="1">
      <c r="A21" s="121"/>
      <c r="B21" s="121"/>
      <c r="C21" s="146"/>
      <c r="D21" s="123"/>
      <c r="E21" s="123"/>
      <c r="F21" s="139" t="s">
        <v>130</v>
      </c>
      <c r="G21" s="147">
        <v>2642.8499999999999</v>
      </c>
      <c r="H21" s="148">
        <v>2642.8499999999999</v>
      </c>
      <c r="I21" s="141"/>
      <c r="J21" s="125"/>
      <c r="K21" s="126">
        <f t="shared" si="3"/>
        <v>2642.8499999999999</v>
      </c>
      <c r="L21" s="125"/>
      <c r="M21" s="127">
        <f t="shared" si="4"/>
        <v>1</v>
      </c>
      <c r="N21" s="123"/>
      <c r="O21" s="128"/>
      <c r="P21" s="128"/>
      <c r="Q21" s="118"/>
      <c r="R21" s="131"/>
      <c r="S21" s="131"/>
      <c r="T21" s="131"/>
      <c r="U21" s="133"/>
      <c r="V21" s="145"/>
    </row>
    <row r="22" ht="95.25" customHeight="1">
      <c r="A22" s="121" t="s">
        <v>35</v>
      </c>
      <c r="B22" s="121">
        <v>1</v>
      </c>
      <c r="C22" s="122" t="s">
        <v>37</v>
      </c>
      <c r="D22" s="123" t="s">
        <v>131</v>
      </c>
      <c r="E22" s="123" t="s">
        <v>132</v>
      </c>
      <c r="F22" s="123" t="s">
        <v>117</v>
      </c>
      <c r="G22" s="149">
        <v>0</v>
      </c>
      <c r="H22" s="149">
        <v>0</v>
      </c>
      <c r="I22" s="125"/>
      <c r="J22" s="125"/>
      <c r="K22" s="126">
        <f t="shared" si="3"/>
        <v>0</v>
      </c>
      <c r="L22" s="125"/>
      <c r="M22" s="127" t="e">
        <f t="shared" si="4"/>
        <v>#DIV/0!</v>
      </c>
      <c r="N22" s="123" t="s">
        <v>133</v>
      </c>
      <c r="O22" s="128" t="s">
        <v>134</v>
      </c>
      <c r="P22" s="150">
        <v>1000</v>
      </c>
      <c r="Q22" s="151">
        <v>1207.3699999999999</v>
      </c>
      <c r="R22" s="133" t="s">
        <v>100</v>
      </c>
      <c r="S22" s="133" t="s">
        <v>100</v>
      </c>
      <c r="T22" s="132">
        <f>IF((Q22/P22)&lt;1,Q22/P22,1)</f>
        <v>1</v>
      </c>
      <c r="U22" s="133" t="s">
        <v>100</v>
      </c>
      <c r="V22" s="105" t="s">
        <v>135</v>
      </c>
    </row>
    <row r="23" ht="159.75" customHeight="1">
      <c r="A23" s="98" t="s">
        <v>35</v>
      </c>
      <c r="B23" s="98">
        <v>1</v>
      </c>
      <c r="C23" s="152"/>
      <c r="D23" s="99" t="s">
        <v>136</v>
      </c>
      <c r="E23" s="99"/>
      <c r="F23" s="99"/>
      <c r="G23" s="99"/>
      <c r="H23" s="99"/>
      <c r="I23" s="99"/>
      <c r="J23" s="99"/>
      <c r="K23" s="99"/>
      <c r="L23" s="99"/>
      <c r="M23" s="99"/>
      <c r="N23" s="99" t="s">
        <v>137</v>
      </c>
      <c r="O23" s="101" t="s">
        <v>99</v>
      </c>
      <c r="P23" s="101">
        <v>80</v>
      </c>
      <c r="Q23" s="153">
        <v>82.400000000000006</v>
      </c>
      <c r="R23" s="103">
        <f t="shared" ref="R23:R29" si="5">IF((Q23/P23)&lt;1,Q23/P23,1)</f>
        <v>1</v>
      </c>
      <c r="S23" s="104" t="s">
        <v>100</v>
      </c>
      <c r="T23" s="104" t="s">
        <v>100</v>
      </c>
      <c r="U23" s="104" t="s">
        <v>100</v>
      </c>
      <c r="V23" s="105" t="s">
        <v>135</v>
      </c>
    </row>
    <row r="24" ht="15">
      <c r="A24" s="92" t="s">
        <v>35</v>
      </c>
      <c r="B24" s="92" t="s">
        <v>107</v>
      </c>
      <c r="C24" s="154" t="s">
        <v>113</v>
      </c>
      <c r="D24" s="155" t="s">
        <v>138</v>
      </c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</row>
    <row r="25" ht="122.25" customHeight="1">
      <c r="A25" s="121" t="s">
        <v>35</v>
      </c>
      <c r="B25" s="121" t="s">
        <v>107</v>
      </c>
      <c r="C25" s="122" t="s">
        <v>37</v>
      </c>
      <c r="D25" s="123" t="s">
        <v>139</v>
      </c>
      <c r="E25" s="123" t="s">
        <v>132</v>
      </c>
      <c r="F25" s="123" t="s">
        <v>117</v>
      </c>
      <c r="G25" s="125">
        <v>0</v>
      </c>
      <c r="H25" s="125">
        <v>0</v>
      </c>
      <c r="I25" s="125"/>
      <c r="J25" s="125"/>
      <c r="K25" s="126">
        <f t="shared" si="3"/>
        <v>0</v>
      </c>
      <c r="L25" s="125"/>
      <c r="M25" s="127" t="e">
        <f t="shared" si="4"/>
        <v>#DIV/0!</v>
      </c>
      <c r="N25" s="123" t="s">
        <v>140</v>
      </c>
      <c r="O25" s="128" t="s">
        <v>141</v>
      </c>
      <c r="P25" s="156">
        <v>6000</v>
      </c>
      <c r="Q25" s="157">
        <v>6000</v>
      </c>
      <c r="R25" s="133" t="s">
        <v>100</v>
      </c>
      <c r="S25" s="133" t="s">
        <v>100</v>
      </c>
      <c r="T25" s="132">
        <f t="shared" ref="T25:T32" si="6">IF((Q25/P25)&lt;1,Q25/P25,1)</f>
        <v>1</v>
      </c>
      <c r="U25" s="133" t="s">
        <v>100</v>
      </c>
      <c r="V25" s="105" t="s">
        <v>135</v>
      </c>
    </row>
    <row r="26" ht="157.5" customHeight="1">
      <c r="A26" s="121" t="s">
        <v>35</v>
      </c>
      <c r="B26" s="121" t="s">
        <v>107</v>
      </c>
      <c r="C26" s="122" t="s">
        <v>142</v>
      </c>
      <c r="D26" s="123" t="s">
        <v>143</v>
      </c>
      <c r="E26" s="123" t="s">
        <v>132</v>
      </c>
      <c r="F26" s="123" t="s">
        <v>117</v>
      </c>
      <c r="G26" s="125">
        <v>0</v>
      </c>
      <c r="H26" s="125">
        <v>0</v>
      </c>
      <c r="I26" s="125"/>
      <c r="J26" s="125"/>
      <c r="K26" s="126">
        <f t="shared" si="3"/>
        <v>0</v>
      </c>
      <c r="L26" s="125"/>
      <c r="M26" s="127" t="e">
        <f t="shared" si="4"/>
        <v>#DIV/0!</v>
      </c>
      <c r="N26" s="123" t="s">
        <v>144</v>
      </c>
      <c r="O26" s="128" t="s">
        <v>122</v>
      </c>
      <c r="P26" s="128">
        <v>16</v>
      </c>
      <c r="Q26" s="109">
        <v>22</v>
      </c>
      <c r="R26" s="133" t="s">
        <v>100</v>
      </c>
      <c r="S26" s="133" t="s">
        <v>100</v>
      </c>
      <c r="T26" s="132">
        <f t="shared" si="6"/>
        <v>1</v>
      </c>
      <c r="U26" s="133" t="s">
        <v>100</v>
      </c>
      <c r="V26" s="105" t="s">
        <v>135</v>
      </c>
    </row>
    <row r="27" ht="99.75" customHeight="1">
      <c r="A27" s="158" t="s">
        <v>35</v>
      </c>
      <c r="B27" s="158" t="s">
        <v>107</v>
      </c>
      <c r="C27" s="159" t="s">
        <v>145</v>
      </c>
      <c r="D27" s="160" t="s">
        <v>146</v>
      </c>
      <c r="E27" s="160" t="s">
        <v>132</v>
      </c>
      <c r="F27" s="123" t="s">
        <v>117</v>
      </c>
      <c r="G27" s="125">
        <v>147.56999999999999</v>
      </c>
      <c r="H27" s="125">
        <v>143.30600000000001</v>
      </c>
      <c r="I27" s="125"/>
      <c r="J27" s="125"/>
      <c r="K27" s="126">
        <f t="shared" si="3"/>
        <v>143.30600000000001</v>
      </c>
      <c r="L27" s="125"/>
      <c r="M27" s="127">
        <f t="shared" si="4"/>
        <v>0.97110523819204453</v>
      </c>
      <c r="N27" s="161" t="s">
        <v>147</v>
      </c>
      <c r="O27" s="161" t="s">
        <v>148</v>
      </c>
      <c r="P27" s="161">
        <v>10</v>
      </c>
      <c r="Q27" s="162">
        <v>10</v>
      </c>
      <c r="R27" s="163" t="s">
        <v>100</v>
      </c>
      <c r="S27" s="163" t="s">
        <v>100</v>
      </c>
      <c r="T27" s="164">
        <f t="shared" si="6"/>
        <v>1</v>
      </c>
      <c r="U27" s="163" t="s">
        <v>100</v>
      </c>
      <c r="V27" s="165" t="s">
        <v>135</v>
      </c>
    </row>
    <row r="28" ht="78.75" customHeight="1">
      <c r="A28" s="166"/>
      <c r="B28" s="166"/>
      <c r="C28" s="167"/>
      <c r="D28" s="168"/>
      <c r="E28" s="168"/>
      <c r="F28" s="123" t="s">
        <v>130</v>
      </c>
      <c r="G28" s="125">
        <v>836.23099999999999</v>
      </c>
      <c r="H28" s="125">
        <v>812.06600000000003</v>
      </c>
      <c r="I28" s="125"/>
      <c r="J28" s="125"/>
      <c r="K28" s="126">
        <f t="shared" si="3"/>
        <v>812.06600000000003</v>
      </c>
      <c r="L28" s="125"/>
      <c r="M28" s="127">
        <f t="shared" si="4"/>
        <v>0.97110248244803177</v>
      </c>
      <c r="N28" s="169"/>
      <c r="O28" s="169"/>
      <c r="P28" s="169"/>
      <c r="Q28" s="170"/>
      <c r="R28" s="171"/>
      <c r="S28" s="171"/>
      <c r="T28" s="172"/>
      <c r="U28" s="171"/>
      <c r="V28" s="173"/>
    </row>
    <row r="29" ht="113.25" customHeight="1">
      <c r="A29" s="98" t="s">
        <v>35</v>
      </c>
      <c r="B29" s="98" t="s">
        <v>107</v>
      </c>
      <c r="C29" s="152" t="s">
        <v>113</v>
      </c>
      <c r="D29" s="99" t="s">
        <v>149</v>
      </c>
      <c r="E29" s="99"/>
      <c r="F29" s="99"/>
      <c r="G29" s="99"/>
      <c r="H29" s="99"/>
      <c r="I29" s="99"/>
      <c r="J29" s="99"/>
      <c r="K29" s="99"/>
      <c r="L29" s="99"/>
      <c r="M29" s="99"/>
      <c r="N29" s="99" t="s">
        <v>150</v>
      </c>
      <c r="O29" s="101" t="s">
        <v>40</v>
      </c>
      <c r="P29" s="101">
        <v>15</v>
      </c>
      <c r="Q29" s="153">
        <v>37</v>
      </c>
      <c r="R29" s="103">
        <f t="shared" si="5"/>
        <v>1</v>
      </c>
      <c r="S29" s="104" t="s">
        <v>100</v>
      </c>
      <c r="T29" s="104" t="s">
        <v>100</v>
      </c>
      <c r="U29" s="104" t="s">
        <v>100</v>
      </c>
      <c r="V29" s="105" t="s">
        <v>135</v>
      </c>
    </row>
    <row r="30" ht="15">
      <c r="A30" s="92" t="s">
        <v>35</v>
      </c>
      <c r="B30" s="92" t="s">
        <v>107</v>
      </c>
      <c r="C30" s="154" t="s">
        <v>151</v>
      </c>
      <c r="D30" s="96" t="s">
        <v>152</v>
      </c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</row>
    <row r="31" ht="57.600000000000001">
      <c r="A31" s="121" t="s">
        <v>35</v>
      </c>
      <c r="B31" s="121" t="s">
        <v>107</v>
      </c>
      <c r="C31" s="122" t="s">
        <v>37</v>
      </c>
      <c r="D31" s="123" t="s">
        <v>153</v>
      </c>
      <c r="E31" s="123" t="s">
        <v>132</v>
      </c>
      <c r="F31" s="123" t="s">
        <v>117</v>
      </c>
      <c r="G31" s="125"/>
      <c r="H31" s="125"/>
      <c r="I31" s="125"/>
      <c r="J31" s="125"/>
      <c r="K31" s="126">
        <f t="shared" si="3"/>
        <v>0</v>
      </c>
      <c r="L31" s="125"/>
      <c r="M31" s="127" t="e">
        <f t="shared" si="4"/>
        <v>#DIV/0!</v>
      </c>
      <c r="N31" s="123" t="s">
        <v>154</v>
      </c>
      <c r="O31" s="128" t="s">
        <v>122</v>
      </c>
      <c r="P31" s="156">
        <v>2200000</v>
      </c>
      <c r="Q31" s="157">
        <v>2396171</v>
      </c>
      <c r="R31" s="133" t="s">
        <v>100</v>
      </c>
      <c r="S31" s="133" t="s">
        <v>100</v>
      </c>
      <c r="T31" s="132">
        <f t="shared" si="6"/>
        <v>1</v>
      </c>
      <c r="U31" s="133" t="s">
        <v>100</v>
      </c>
      <c r="V31" s="105" t="s">
        <v>135</v>
      </c>
    </row>
    <row r="32" ht="82.5" customHeight="1">
      <c r="A32" s="121" t="s">
        <v>35</v>
      </c>
      <c r="B32" s="121" t="s">
        <v>107</v>
      </c>
      <c r="C32" s="122" t="s">
        <v>155</v>
      </c>
      <c r="D32" s="123" t="s">
        <v>156</v>
      </c>
      <c r="E32" s="123" t="s">
        <v>132</v>
      </c>
      <c r="F32" s="123" t="s">
        <v>117</v>
      </c>
      <c r="G32" s="124">
        <v>1954</v>
      </c>
      <c r="H32" s="124">
        <v>1954</v>
      </c>
      <c r="I32" s="125"/>
      <c r="J32" s="125"/>
      <c r="K32" s="126">
        <f t="shared" si="3"/>
        <v>1954</v>
      </c>
      <c r="L32" s="125"/>
      <c r="M32" s="127">
        <f t="shared" si="4"/>
        <v>1</v>
      </c>
      <c r="N32" s="123" t="s">
        <v>157</v>
      </c>
      <c r="O32" s="128" t="s">
        <v>158</v>
      </c>
      <c r="P32" s="128">
        <v>50</v>
      </c>
      <c r="Q32" s="102">
        <v>32.700000000000003</v>
      </c>
      <c r="R32" s="133" t="s">
        <v>100</v>
      </c>
      <c r="S32" s="133" t="s">
        <v>100</v>
      </c>
      <c r="T32" s="131">
        <f t="shared" si="6"/>
        <v>0.65400000000000003</v>
      </c>
      <c r="U32" s="133" t="s">
        <v>100</v>
      </c>
      <c r="V32" s="174" t="s">
        <v>159</v>
      </c>
    </row>
    <row r="33" ht="34.5" customHeight="1">
      <c r="A33" s="121"/>
      <c r="B33" s="121"/>
      <c r="C33" s="122"/>
      <c r="D33" s="123"/>
      <c r="E33" s="123"/>
      <c r="F33" s="123" t="s">
        <v>130</v>
      </c>
      <c r="G33" s="175">
        <v>0</v>
      </c>
      <c r="H33" s="175">
        <v>0</v>
      </c>
      <c r="I33" s="125"/>
      <c r="J33" s="125"/>
      <c r="K33" s="126">
        <f t="shared" si="3"/>
        <v>0</v>
      </c>
      <c r="L33" s="125"/>
      <c r="M33" s="127" t="e">
        <f t="shared" si="4"/>
        <v>#DIV/0!</v>
      </c>
      <c r="N33" s="123"/>
      <c r="O33" s="128"/>
      <c r="P33" s="128"/>
      <c r="Q33" s="102"/>
      <c r="R33" s="133"/>
      <c r="S33" s="133"/>
      <c r="T33" s="131"/>
      <c r="U33" s="133"/>
      <c r="V33" s="174"/>
    </row>
    <row r="34" ht="90" customHeight="1">
      <c r="A34" s="121"/>
      <c r="B34" s="121"/>
      <c r="C34" s="122"/>
      <c r="D34" s="123"/>
      <c r="E34" s="123"/>
      <c r="F34" s="123" t="s">
        <v>125</v>
      </c>
      <c r="G34" s="125">
        <v>0</v>
      </c>
      <c r="H34" s="125">
        <v>0</v>
      </c>
      <c r="I34" s="125"/>
      <c r="J34" s="125"/>
      <c r="K34" s="126">
        <f t="shared" si="3"/>
        <v>0</v>
      </c>
      <c r="L34" s="125"/>
      <c r="M34" s="127" t="e">
        <f t="shared" si="4"/>
        <v>#DIV/0!</v>
      </c>
      <c r="N34" s="123"/>
      <c r="O34" s="128"/>
      <c r="P34" s="128"/>
      <c r="Q34" s="102"/>
      <c r="R34" s="133"/>
      <c r="S34" s="133"/>
      <c r="T34" s="131"/>
      <c r="U34" s="133"/>
      <c r="V34" s="174"/>
    </row>
    <row r="35" ht="15">
      <c r="A35" s="176" t="s">
        <v>160</v>
      </c>
      <c r="B35" s="177"/>
      <c r="C35" s="177"/>
      <c r="D35" s="177"/>
      <c r="E35" s="177"/>
      <c r="F35" s="177"/>
      <c r="G35" s="178"/>
      <c r="H35" s="178"/>
      <c r="I35" s="178"/>
      <c r="J35" s="178"/>
      <c r="K35" s="178"/>
      <c r="L35" s="178"/>
      <c r="M35" s="178"/>
      <c r="N35" s="120"/>
      <c r="O35" s="178"/>
      <c r="P35" s="178"/>
      <c r="Q35" s="178"/>
      <c r="R35" s="179"/>
      <c r="S35" s="179"/>
      <c r="T35" s="179"/>
      <c r="U35" s="179"/>
      <c r="V35" s="120"/>
    </row>
    <row r="36" ht="21" customHeight="1">
      <c r="A36" s="96" t="s">
        <v>161</v>
      </c>
      <c r="B36" s="177"/>
      <c r="C36" s="177"/>
      <c r="D36" s="177"/>
      <c r="E36" s="177"/>
      <c r="F36" s="177"/>
      <c r="G36" s="180">
        <f>G37+G43</f>
        <v>111451.15100000001</v>
      </c>
      <c r="H36" s="180">
        <f>H37+H43</f>
        <v>111422.72199999999</v>
      </c>
      <c r="I36" s="180">
        <f>I37+I43</f>
        <v>0</v>
      </c>
      <c r="J36" s="180">
        <f>J37+J43</f>
        <v>57.939999999999998</v>
      </c>
      <c r="K36" s="180">
        <f t="shared" si="3"/>
        <v>111480.662</v>
      </c>
      <c r="L36" s="180">
        <f>L37+L43</f>
        <v>0</v>
      </c>
      <c r="M36" s="181">
        <f t="shared" si="4"/>
        <v>1</v>
      </c>
      <c r="N36" s="99" t="s">
        <v>162</v>
      </c>
      <c r="O36" s="100"/>
      <c r="P36" s="100"/>
      <c r="Q36" s="100"/>
      <c r="R36" s="110">
        <f>SUM(R14:R15,R23,R29)</f>
        <v>4</v>
      </c>
      <c r="S36" s="116"/>
      <c r="T36" s="110" t="s">
        <v>100</v>
      </c>
      <c r="U36" s="116"/>
      <c r="V36" s="182" t="s">
        <v>100</v>
      </c>
    </row>
    <row r="37" ht="36" customHeight="1">
      <c r="A37" s="96" t="s">
        <v>163</v>
      </c>
      <c r="B37" s="177"/>
      <c r="C37" s="177"/>
      <c r="D37" s="177"/>
      <c r="E37" s="177"/>
      <c r="F37" s="177"/>
      <c r="G37" s="183">
        <f>SUM(G39:G42)</f>
        <v>111451.15100000001</v>
      </c>
      <c r="H37" s="183">
        <f>SUM(H39:H42)</f>
        <v>111422.72199999999</v>
      </c>
      <c r="I37" s="183">
        <f>SUM(I39:I42)</f>
        <v>0</v>
      </c>
      <c r="J37" s="183">
        <f>SUM(J39:J42)</f>
        <v>57.939999999999998</v>
      </c>
      <c r="K37" s="183">
        <f t="shared" si="3"/>
        <v>111480.662</v>
      </c>
      <c r="L37" s="183">
        <f>SUM(L39:L42)</f>
        <v>0</v>
      </c>
      <c r="M37" s="179" t="s">
        <v>100</v>
      </c>
      <c r="N37" s="99" t="s">
        <v>164</v>
      </c>
      <c r="O37" s="99"/>
      <c r="P37" s="99"/>
      <c r="Q37" s="99"/>
      <c r="R37" s="184">
        <v>4</v>
      </c>
      <c r="S37" s="184"/>
      <c r="T37" s="110" t="s">
        <v>100</v>
      </c>
      <c r="U37" s="110"/>
      <c r="V37" s="182" t="s">
        <v>100</v>
      </c>
    </row>
    <row r="38" ht="25.5" customHeight="1">
      <c r="A38" s="96" t="s">
        <v>165</v>
      </c>
      <c r="B38" s="177"/>
      <c r="C38" s="177"/>
      <c r="D38" s="177"/>
      <c r="E38" s="177"/>
      <c r="F38" s="177"/>
      <c r="G38" s="183"/>
      <c r="H38" s="183"/>
      <c r="I38" s="183"/>
      <c r="J38" s="183"/>
      <c r="K38" s="183"/>
      <c r="L38" s="185"/>
      <c r="M38" s="179" t="s">
        <v>100</v>
      </c>
      <c r="N38" s="186" t="s">
        <v>166</v>
      </c>
      <c r="O38" s="186"/>
      <c r="P38" s="186"/>
      <c r="Q38" s="186"/>
      <c r="R38" s="104">
        <f>R36/R37</f>
        <v>1</v>
      </c>
      <c r="S38" s="104"/>
      <c r="T38" s="110" t="s">
        <v>100</v>
      </c>
      <c r="U38" s="110"/>
      <c r="V38" s="182" t="s">
        <v>100</v>
      </c>
    </row>
    <row r="39" ht="36" customHeight="1">
      <c r="A39" s="96" t="s">
        <v>167</v>
      </c>
      <c r="B39" s="177"/>
      <c r="C39" s="177"/>
      <c r="D39" s="177"/>
      <c r="E39" s="177"/>
      <c r="F39" s="177"/>
      <c r="G39" s="183">
        <f>SUM(G17:G18,G20,G22,G25:G27,G31:G32)</f>
        <v>107972.07000000001</v>
      </c>
      <c r="H39" s="183">
        <f>SUM(H17:H18,H20,H22,H25:H27,H31:H32)</f>
        <v>107967.806</v>
      </c>
      <c r="I39" s="183">
        <f>SUM(I17:I18,I20,I22,I25:I27,I31:I32)</f>
        <v>0</v>
      </c>
      <c r="J39" s="183">
        <f>SUM(J17:J18,J20,J22,J25:J27,J31:J32)</f>
        <v>57.939999999999998</v>
      </c>
      <c r="K39" s="183">
        <f>SUM(K17:K18,K20,K22,K25:K27,K31:K32)</f>
        <v>108025.746</v>
      </c>
      <c r="L39" s="183">
        <f>SUM(L17:L18,L20,L22,L25:L27,L31:L32)</f>
        <v>0</v>
      </c>
      <c r="M39" s="179" t="s">
        <v>100</v>
      </c>
      <c r="N39" s="186"/>
      <c r="O39" s="186"/>
      <c r="P39" s="186"/>
      <c r="Q39" s="186"/>
      <c r="R39" s="104"/>
      <c r="S39" s="104"/>
      <c r="T39" s="110"/>
      <c r="U39" s="110"/>
      <c r="V39" s="182"/>
    </row>
    <row r="40" ht="25.5" customHeight="1">
      <c r="A40" s="96" t="s">
        <v>168</v>
      </c>
      <c r="B40" s="177"/>
      <c r="C40" s="177"/>
      <c r="D40" s="177"/>
      <c r="E40" s="177"/>
      <c r="F40" s="177"/>
      <c r="G40" s="183">
        <f>SUM(G19,G34)</f>
        <v>0</v>
      </c>
      <c r="H40" s="183">
        <f>SUM(H19,H34)</f>
        <v>0</v>
      </c>
      <c r="I40" s="183">
        <f>SUM(I19,I34)</f>
        <v>0</v>
      </c>
      <c r="J40" s="183">
        <f>SUM(J19,J34)</f>
        <v>0</v>
      </c>
      <c r="K40" s="183">
        <f t="shared" si="3"/>
        <v>0</v>
      </c>
      <c r="L40" s="183">
        <f>SUM(L19,L34)</f>
        <v>0</v>
      </c>
      <c r="M40" s="179" t="s">
        <v>100</v>
      </c>
      <c r="N40" s="186"/>
      <c r="O40" s="186"/>
      <c r="P40" s="186"/>
      <c r="Q40" s="186"/>
      <c r="R40" s="104"/>
      <c r="S40" s="104"/>
      <c r="T40" s="110"/>
      <c r="U40" s="110"/>
      <c r="V40" s="182"/>
    </row>
    <row r="41" ht="30.75" customHeight="1">
      <c r="A41" s="96" t="s">
        <v>169</v>
      </c>
      <c r="B41" s="177"/>
      <c r="C41" s="177"/>
      <c r="D41" s="177"/>
      <c r="E41" s="177"/>
      <c r="F41" s="177"/>
      <c r="G41" s="183">
        <f>SUM(G21,G28,G33)</f>
        <v>3479.0810000000001</v>
      </c>
      <c r="H41" s="183">
        <f>SUM(H21,H28,H33)</f>
        <v>3454.9160000000002</v>
      </c>
      <c r="I41" s="183">
        <f>SUM(I21,I28,I33)</f>
        <v>0</v>
      </c>
      <c r="J41" s="183">
        <f>SUM(J21,J28,J33)</f>
        <v>0</v>
      </c>
      <c r="K41" s="183">
        <f>SUM(K21,K28,K33)</f>
        <v>3454.9160000000002</v>
      </c>
      <c r="L41" s="183">
        <f>SUM(L21,L28,L33)</f>
        <v>0</v>
      </c>
      <c r="M41" s="179" t="s">
        <v>100</v>
      </c>
      <c r="N41" s="123" t="s">
        <v>170</v>
      </c>
      <c r="O41" s="123"/>
      <c r="P41" s="123"/>
      <c r="Q41" s="123"/>
      <c r="R41" s="131" t="s">
        <v>100</v>
      </c>
      <c r="S41" s="131"/>
      <c r="T41" s="131">
        <f>SUM(T17,T20:T22,T25:T27,T31:T34)</f>
        <v>7.1607567567567569</v>
      </c>
      <c r="U41" s="131"/>
      <c r="V41" s="187" t="s">
        <v>100</v>
      </c>
    </row>
    <row r="42" ht="40.5" customHeight="1">
      <c r="A42" s="96" t="s">
        <v>171</v>
      </c>
      <c r="B42" s="177"/>
      <c r="C42" s="177"/>
      <c r="D42" s="177"/>
      <c r="E42" s="177"/>
      <c r="F42" s="177"/>
      <c r="G42" s="188">
        <v>0</v>
      </c>
      <c r="H42" s="188">
        <v>0</v>
      </c>
      <c r="I42" s="188">
        <v>0</v>
      </c>
      <c r="J42" s="188">
        <v>0</v>
      </c>
      <c r="K42" s="188">
        <f t="shared" si="3"/>
        <v>0</v>
      </c>
      <c r="L42" s="188">
        <v>0</v>
      </c>
      <c r="M42" s="179" t="s">
        <v>100</v>
      </c>
      <c r="N42" s="123" t="s">
        <v>172</v>
      </c>
      <c r="O42" s="123"/>
      <c r="P42" s="123"/>
      <c r="Q42" s="123"/>
      <c r="R42" s="131" t="s">
        <v>100</v>
      </c>
      <c r="S42" s="131"/>
      <c r="T42" s="189">
        <v>8</v>
      </c>
      <c r="U42" s="189"/>
      <c r="V42" s="187" t="s">
        <v>100</v>
      </c>
    </row>
    <row r="43" ht="27" customHeight="1">
      <c r="A43" s="96" t="s">
        <v>173</v>
      </c>
      <c r="B43" s="177"/>
      <c r="C43" s="177"/>
      <c r="D43" s="177"/>
      <c r="E43" s="177"/>
      <c r="F43" s="177"/>
      <c r="G43" s="188">
        <v>0</v>
      </c>
      <c r="H43" s="188">
        <v>0</v>
      </c>
      <c r="I43" s="188">
        <v>0</v>
      </c>
      <c r="J43" s="188">
        <v>0</v>
      </c>
      <c r="K43" s="183">
        <f t="shared" si="3"/>
        <v>0</v>
      </c>
      <c r="L43" s="183">
        <v>0</v>
      </c>
      <c r="M43" s="179" t="s">
        <v>100</v>
      </c>
      <c r="N43" s="190" t="s">
        <v>174</v>
      </c>
      <c r="O43" s="190"/>
      <c r="P43" s="190"/>
      <c r="Q43" s="190"/>
      <c r="R43" s="191" t="s">
        <v>100</v>
      </c>
      <c r="S43" s="191"/>
      <c r="T43" s="191">
        <f>T41/T42</f>
        <v>0.89509459459459462</v>
      </c>
      <c r="U43" s="191"/>
      <c r="V43" s="187" t="s">
        <v>100</v>
      </c>
    </row>
    <row r="44" ht="15">
      <c r="A44" s="120"/>
      <c r="B44" s="120"/>
      <c r="C44" s="120"/>
      <c r="D44" s="120"/>
      <c r="E44" s="120"/>
      <c r="F44" s="120"/>
      <c r="G44" s="188"/>
      <c r="H44" s="188"/>
      <c r="I44" s="188"/>
      <c r="J44" s="188"/>
      <c r="K44" s="192"/>
      <c r="L44" s="192"/>
      <c r="M44" s="179"/>
      <c r="N44" s="190"/>
      <c r="O44" s="190"/>
      <c r="P44" s="190"/>
      <c r="Q44" s="190"/>
      <c r="R44" s="191"/>
      <c r="S44" s="191"/>
      <c r="T44" s="191"/>
      <c r="U44" s="191"/>
      <c r="V44" s="187"/>
    </row>
    <row r="45" ht="15">
      <c r="A45" s="120"/>
      <c r="B45" s="120"/>
      <c r="C45" s="120"/>
      <c r="D45" s="120"/>
      <c r="E45" s="120"/>
      <c r="F45" s="120"/>
      <c r="G45" s="188"/>
      <c r="H45" s="188"/>
      <c r="I45" s="188"/>
      <c r="J45" s="188"/>
      <c r="K45" s="192"/>
      <c r="L45" s="192"/>
      <c r="M45" s="179"/>
      <c r="N45" s="190"/>
      <c r="O45" s="190"/>
      <c r="P45" s="190"/>
      <c r="Q45" s="190"/>
      <c r="R45" s="191"/>
      <c r="S45" s="191"/>
      <c r="T45" s="191"/>
      <c r="U45" s="191"/>
      <c r="V45" s="187"/>
    </row>
    <row r="46" ht="38.25" customHeight="1">
      <c r="A46" s="96"/>
      <c r="B46" s="177"/>
      <c r="C46" s="177"/>
      <c r="D46" s="177"/>
      <c r="E46" s="177"/>
      <c r="F46" s="177"/>
      <c r="G46" s="188"/>
      <c r="H46" s="188"/>
      <c r="I46" s="188"/>
      <c r="J46" s="188"/>
      <c r="K46" s="178"/>
      <c r="L46" s="178"/>
      <c r="M46" s="179"/>
      <c r="N46" s="193" t="s">
        <v>175</v>
      </c>
      <c r="O46" s="194"/>
      <c r="P46" s="194"/>
      <c r="Q46" s="194"/>
      <c r="R46" s="195">
        <f>0.5*R38+0.3*T43+0.2*M36</f>
        <v>0.96852837837837846</v>
      </c>
      <c r="S46" s="196"/>
      <c r="T46" s="196"/>
      <c r="U46" s="196"/>
      <c r="V46" s="197" t="s">
        <v>100</v>
      </c>
    </row>
    <row r="47" ht="21" customHeight="1">
      <c r="A47" s="96"/>
      <c r="B47" s="96"/>
      <c r="C47" s="96"/>
      <c r="D47" s="96"/>
      <c r="E47" s="96"/>
      <c r="F47" s="96"/>
      <c r="G47" s="188"/>
      <c r="H47" s="188"/>
      <c r="I47" s="188"/>
      <c r="J47" s="188"/>
      <c r="K47" s="188"/>
      <c r="L47" s="188"/>
      <c r="M47" s="93"/>
      <c r="N47" s="193" t="s">
        <v>176</v>
      </c>
      <c r="O47" s="193"/>
      <c r="P47" s="193"/>
      <c r="Q47" s="193"/>
      <c r="R47" s="198" t="str">
        <f>IF(R46&gt;=0.95,"Высокая эффективность",IF(AND(R46&lt;0.95,R46&gt;=0.8),"Средняя эффективность",IF(AND(R46&lt;0.8,R46&gt;=0.7),"Эффективность удовлетворительная",IF(R46&lt;0.7,"Эффективность неудовлетворительная",""))))</f>
        <v xml:space="preserve">Высокая эффективность</v>
      </c>
      <c r="S47" s="198"/>
      <c r="T47" s="198"/>
      <c r="U47" s="198"/>
      <c r="V47" s="197" t="s">
        <v>100</v>
      </c>
    </row>
    <row r="48" ht="24" customHeight="1">
      <c r="A48" s="111" t="s">
        <v>35</v>
      </c>
      <c r="B48" s="111" t="s">
        <v>177</v>
      </c>
      <c r="C48" s="111"/>
      <c r="D48" s="199" t="s">
        <v>178</v>
      </c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12"/>
    </row>
    <row r="49" ht="108.75" customHeight="1">
      <c r="A49" s="97" t="s">
        <v>35</v>
      </c>
      <c r="B49" s="97" t="s">
        <v>177</v>
      </c>
      <c r="C49" s="200" t="s">
        <v>179</v>
      </c>
      <c r="D49" s="113" t="s">
        <v>180</v>
      </c>
      <c r="E49" s="113"/>
      <c r="F49" s="113"/>
      <c r="G49" s="113"/>
      <c r="H49" s="113"/>
      <c r="I49" s="113"/>
      <c r="J49" s="113"/>
      <c r="K49" s="113"/>
      <c r="L49" s="113"/>
      <c r="M49" s="113"/>
      <c r="N49" s="99" t="s">
        <v>102</v>
      </c>
      <c r="O49" s="101" t="s">
        <v>99</v>
      </c>
      <c r="P49" s="114">
        <v>110</v>
      </c>
      <c r="Q49" s="201">
        <v>136</v>
      </c>
      <c r="R49" s="103">
        <f t="shared" ref="R49:R67" si="7">IF((Q49/P49)&lt;1,Q49/P49,1)</f>
        <v>1</v>
      </c>
      <c r="S49" s="116" t="s">
        <v>100</v>
      </c>
      <c r="T49" s="116" t="s">
        <v>100</v>
      </c>
      <c r="U49" s="116" t="s">
        <v>100</v>
      </c>
      <c r="V49" s="105" t="s">
        <v>181</v>
      </c>
    </row>
    <row r="50" ht="39" customHeight="1">
      <c r="A50" s="97" t="s">
        <v>35</v>
      </c>
      <c r="B50" s="97" t="s">
        <v>177</v>
      </c>
      <c r="C50" s="200" t="s">
        <v>179</v>
      </c>
      <c r="D50" s="113" t="s">
        <v>182</v>
      </c>
      <c r="E50" s="113"/>
      <c r="F50" s="113"/>
      <c r="G50" s="113"/>
      <c r="H50" s="113"/>
      <c r="I50" s="113"/>
      <c r="J50" s="113"/>
      <c r="K50" s="113"/>
      <c r="L50" s="113"/>
      <c r="M50" s="113"/>
      <c r="N50" s="99" t="s">
        <v>183</v>
      </c>
      <c r="O50" s="101" t="s">
        <v>122</v>
      </c>
      <c r="P50" s="202">
        <v>50648</v>
      </c>
      <c r="Q50" s="203">
        <v>60248</v>
      </c>
      <c r="R50" s="103">
        <f t="shared" si="7"/>
        <v>1</v>
      </c>
      <c r="S50" s="119" t="s">
        <v>100</v>
      </c>
      <c r="T50" s="116" t="s">
        <v>100</v>
      </c>
      <c r="U50" s="116" t="s">
        <v>100</v>
      </c>
      <c r="V50" s="105" t="s">
        <v>135</v>
      </c>
    </row>
    <row r="51" ht="75" customHeight="1">
      <c r="A51" s="97"/>
      <c r="B51" s="97"/>
      <c r="C51" s="200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99" t="s">
        <v>184</v>
      </c>
      <c r="O51" s="101" t="s">
        <v>122</v>
      </c>
      <c r="P51" s="202">
        <v>124171</v>
      </c>
      <c r="Q51" s="203">
        <v>54854</v>
      </c>
      <c r="R51" s="103">
        <f t="shared" si="7"/>
        <v>0.44176176401897382</v>
      </c>
      <c r="S51" s="119" t="s">
        <v>100</v>
      </c>
      <c r="T51" s="116" t="s">
        <v>100</v>
      </c>
      <c r="U51" s="116" t="s">
        <v>100</v>
      </c>
      <c r="V51" s="204" t="s">
        <v>185</v>
      </c>
    </row>
    <row r="52" ht="27.75" customHeight="1">
      <c r="A52" s="92" t="s">
        <v>35</v>
      </c>
      <c r="B52" s="92">
        <v>2</v>
      </c>
      <c r="C52" s="154" t="s">
        <v>179</v>
      </c>
      <c r="D52" s="120" t="s">
        <v>186</v>
      </c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</row>
    <row r="53" ht="129.59999999999999">
      <c r="A53" s="121" t="s">
        <v>35</v>
      </c>
      <c r="B53" s="121">
        <v>2</v>
      </c>
      <c r="C53" s="122" t="s">
        <v>50</v>
      </c>
      <c r="D53" s="123" t="s">
        <v>187</v>
      </c>
      <c r="E53" s="123" t="s">
        <v>188</v>
      </c>
      <c r="F53" s="123" t="s">
        <v>117</v>
      </c>
      <c r="G53" s="125">
        <v>49851.07</v>
      </c>
      <c r="H53" s="125">
        <v>49851.07</v>
      </c>
      <c r="I53" s="125"/>
      <c r="J53" s="125"/>
      <c r="K53" s="126">
        <f t="shared" si="3"/>
        <v>49851.07</v>
      </c>
      <c r="L53" s="125"/>
      <c r="M53" s="127">
        <f t="shared" si="4"/>
        <v>1</v>
      </c>
      <c r="N53" s="123" t="s">
        <v>189</v>
      </c>
      <c r="O53" s="128" t="s">
        <v>40</v>
      </c>
      <c r="P53" s="128">
        <v>20</v>
      </c>
      <c r="Q53" s="205">
        <v>20</v>
      </c>
      <c r="R53" s="131" t="s">
        <v>100</v>
      </c>
      <c r="S53" s="131" t="s">
        <v>100</v>
      </c>
      <c r="T53" s="132">
        <f t="shared" ref="T53:T69" si="8">IF((Q53/P53)&lt;1,Q53/P53,1)</f>
        <v>1</v>
      </c>
      <c r="U53" s="133" t="s">
        <v>100</v>
      </c>
      <c r="V53" s="105" t="s">
        <v>135</v>
      </c>
    </row>
    <row r="54" ht="86.400000000000006">
      <c r="A54" s="121" t="s">
        <v>35</v>
      </c>
      <c r="B54" s="121" t="s">
        <v>177</v>
      </c>
      <c r="C54" s="122" t="s">
        <v>50</v>
      </c>
      <c r="D54" s="123" t="s">
        <v>190</v>
      </c>
      <c r="E54" s="123" t="s">
        <v>191</v>
      </c>
      <c r="F54" s="123" t="s">
        <v>117</v>
      </c>
      <c r="G54" s="206">
        <v>0</v>
      </c>
      <c r="H54" s="206">
        <v>0</v>
      </c>
      <c r="I54" s="206"/>
      <c r="J54" s="206"/>
      <c r="K54" s="126">
        <f t="shared" si="3"/>
        <v>0</v>
      </c>
      <c r="L54" s="125"/>
      <c r="M54" s="127" t="e">
        <f t="shared" si="4"/>
        <v>#DIV/0!</v>
      </c>
      <c r="N54" s="123" t="s">
        <v>192</v>
      </c>
      <c r="O54" s="128" t="s">
        <v>122</v>
      </c>
      <c r="P54" s="128">
        <v>123</v>
      </c>
      <c r="Q54" s="205">
        <v>133</v>
      </c>
      <c r="R54" s="131" t="s">
        <v>100</v>
      </c>
      <c r="S54" s="131" t="s">
        <v>100</v>
      </c>
      <c r="T54" s="132">
        <f t="shared" si="8"/>
        <v>1</v>
      </c>
      <c r="U54" s="133" t="s">
        <v>100</v>
      </c>
      <c r="V54" s="105" t="s">
        <v>135</v>
      </c>
    </row>
    <row r="55" ht="72">
      <c r="A55" s="121" t="s">
        <v>35</v>
      </c>
      <c r="B55" s="121">
        <v>2</v>
      </c>
      <c r="C55" s="122" t="s">
        <v>50</v>
      </c>
      <c r="D55" s="123" t="s">
        <v>193</v>
      </c>
      <c r="E55" s="123" t="s">
        <v>194</v>
      </c>
      <c r="F55" s="123" t="s">
        <v>117</v>
      </c>
      <c r="G55" s="206">
        <v>0</v>
      </c>
      <c r="H55" s="206">
        <v>0</v>
      </c>
      <c r="I55" s="206"/>
      <c r="J55" s="206"/>
      <c r="K55" s="126">
        <f t="shared" si="3"/>
        <v>0</v>
      </c>
      <c r="L55" s="125"/>
      <c r="M55" s="127" t="e">
        <f t="shared" si="4"/>
        <v>#DIV/0!</v>
      </c>
      <c r="N55" s="123" t="s">
        <v>195</v>
      </c>
      <c r="O55" s="128" t="s">
        <v>122</v>
      </c>
      <c r="P55" s="128">
        <v>206</v>
      </c>
      <c r="Q55" s="153">
        <v>206</v>
      </c>
      <c r="R55" s="131" t="s">
        <v>100</v>
      </c>
      <c r="S55" s="131" t="s">
        <v>100</v>
      </c>
      <c r="T55" s="132">
        <f t="shared" si="8"/>
        <v>1</v>
      </c>
      <c r="U55" s="133" t="s">
        <v>100</v>
      </c>
      <c r="V55" s="105" t="s">
        <v>135</v>
      </c>
    </row>
    <row r="56" ht="44.399999999999999" customHeight="1">
      <c r="A56" s="98" t="s">
        <v>35</v>
      </c>
      <c r="B56" s="101">
        <v>2</v>
      </c>
      <c r="C56" s="152" t="s">
        <v>196</v>
      </c>
      <c r="D56" s="99" t="s">
        <v>197</v>
      </c>
      <c r="E56" s="99"/>
      <c r="F56" s="99"/>
      <c r="G56" s="99"/>
      <c r="H56" s="99"/>
      <c r="I56" s="99"/>
      <c r="J56" s="99"/>
      <c r="K56" s="99"/>
      <c r="L56" s="99"/>
      <c r="M56" s="99"/>
      <c r="N56" s="99" t="s">
        <v>198</v>
      </c>
      <c r="O56" s="101" t="s">
        <v>122</v>
      </c>
      <c r="P56" s="202">
        <v>0</v>
      </c>
      <c r="Q56" s="157">
        <v>0</v>
      </c>
      <c r="R56" s="103" t="s">
        <v>100</v>
      </c>
      <c r="S56" s="110" t="s">
        <v>100</v>
      </c>
      <c r="T56" s="110" t="s">
        <v>100</v>
      </c>
      <c r="U56" s="110" t="s">
        <v>100</v>
      </c>
      <c r="V56" s="207" t="s">
        <v>199</v>
      </c>
    </row>
    <row r="57" ht="75.75" customHeight="1">
      <c r="A57" s="98" t="s">
        <v>35</v>
      </c>
      <c r="B57" s="101">
        <v>2</v>
      </c>
      <c r="C57" s="152" t="s">
        <v>200</v>
      </c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 t="s">
        <v>201</v>
      </c>
      <c r="O57" s="101" t="s">
        <v>202</v>
      </c>
      <c r="P57" s="202">
        <v>593621</v>
      </c>
      <c r="Q57" s="157">
        <v>838679</v>
      </c>
      <c r="R57" s="103">
        <f t="shared" si="7"/>
        <v>1</v>
      </c>
      <c r="S57" s="110" t="s">
        <v>100</v>
      </c>
      <c r="T57" s="110" t="s">
        <v>100</v>
      </c>
      <c r="U57" s="110" t="s">
        <v>100</v>
      </c>
      <c r="V57" s="105" t="s">
        <v>135</v>
      </c>
    </row>
    <row r="58" ht="96.75" customHeight="1">
      <c r="A58" s="98" t="s">
        <v>35</v>
      </c>
      <c r="B58" s="101">
        <v>2</v>
      </c>
      <c r="C58" s="152" t="s">
        <v>203</v>
      </c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 t="s">
        <v>204</v>
      </c>
      <c r="O58" s="101" t="s">
        <v>202</v>
      </c>
      <c r="P58" s="101">
        <v>2.7599999999999998</v>
      </c>
      <c r="Q58" s="208">
        <v>2.5299999999999998</v>
      </c>
      <c r="R58" s="103">
        <f t="shared" si="7"/>
        <v>0.91666666666666663</v>
      </c>
      <c r="S58" s="110" t="s">
        <v>100</v>
      </c>
      <c r="T58" s="110" t="s">
        <v>100</v>
      </c>
      <c r="U58" s="110" t="s">
        <v>100</v>
      </c>
      <c r="V58" s="207" t="s">
        <v>205</v>
      </c>
    </row>
    <row r="59" ht="15">
      <c r="A59" s="92" t="s">
        <v>35</v>
      </c>
      <c r="B59" s="92" t="s">
        <v>177</v>
      </c>
      <c r="C59" s="154" t="s">
        <v>179</v>
      </c>
      <c r="D59" s="155" t="s">
        <v>206</v>
      </c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</row>
    <row r="60" ht="90" customHeight="1">
      <c r="A60" s="121" t="s">
        <v>35</v>
      </c>
      <c r="B60" s="128">
        <v>2</v>
      </c>
      <c r="C60" s="209" t="s">
        <v>203</v>
      </c>
      <c r="D60" s="123" t="s">
        <v>207</v>
      </c>
      <c r="E60" s="123" t="s">
        <v>208</v>
      </c>
      <c r="F60" s="123" t="s">
        <v>117</v>
      </c>
      <c r="G60" s="125">
        <v>40573.5</v>
      </c>
      <c r="H60" s="125">
        <v>40573.5</v>
      </c>
      <c r="I60" s="125"/>
      <c r="J60" s="125"/>
      <c r="K60" s="126">
        <f t="shared" si="3"/>
        <v>40573.5</v>
      </c>
      <c r="L60" s="125"/>
      <c r="M60" s="127">
        <f t="shared" si="4"/>
        <v>1</v>
      </c>
      <c r="N60" s="123" t="s">
        <v>49</v>
      </c>
      <c r="O60" s="128" t="s">
        <v>122</v>
      </c>
      <c r="P60" s="128">
        <v>87</v>
      </c>
      <c r="Q60" s="109">
        <v>78</v>
      </c>
      <c r="R60" s="133" t="s">
        <v>100</v>
      </c>
      <c r="S60" s="133" t="s">
        <v>100</v>
      </c>
      <c r="T60" s="132">
        <f t="shared" si="8"/>
        <v>0.89655172413793105</v>
      </c>
      <c r="U60" s="133" t="s">
        <v>100</v>
      </c>
      <c r="V60" s="207" t="s">
        <v>209</v>
      </c>
    </row>
    <row r="61" ht="75.599999999999994" customHeight="1">
      <c r="A61" s="121" t="s">
        <v>35</v>
      </c>
      <c r="B61" s="128">
        <v>2</v>
      </c>
      <c r="C61" s="209" t="s">
        <v>203</v>
      </c>
      <c r="D61" s="123" t="s">
        <v>210</v>
      </c>
      <c r="E61" s="123" t="s">
        <v>208</v>
      </c>
      <c r="F61" s="123" t="s">
        <v>117</v>
      </c>
      <c r="G61" s="206">
        <v>0</v>
      </c>
      <c r="H61" s="206">
        <v>0</v>
      </c>
      <c r="I61" s="206"/>
      <c r="J61" s="206"/>
      <c r="K61" s="126">
        <f t="shared" si="3"/>
        <v>0</v>
      </c>
      <c r="L61" s="206"/>
      <c r="M61" s="127" t="e">
        <f t="shared" si="4"/>
        <v>#DIV/0!</v>
      </c>
      <c r="N61" s="123" t="s">
        <v>211</v>
      </c>
      <c r="O61" s="128" t="s">
        <v>122</v>
      </c>
      <c r="P61" s="128">
        <v>1800</v>
      </c>
      <c r="Q61" s="109">
        <v>2180</v>
      </c>
      <c r="R61" s="133" t="s">
        <v>100</v>
      </c>
      <c r="S61" s="133" t="s">
        <v>100</v>
      </c>
      <c r="T61" s="132">
        <f t="shared" si="8"/>
        <v>1</v>
      </c>
      <c r="U61" s="133" t="s">
        <v>100</v>
      </c>
      <c r="V61" s="210" t="s">
        <v>135</v>
      </c>
    </row>
    <row r="62" ht="116.25" customHeight="1">
      <c r="A62" s="121" t="s">
        <v>35</v>
      </c>
      <c r="B62" s="128">
        <v>2</v>
      </c>
      <c r="C62" s="209" t="s">
        <v>203</v>
      </c>
      <c r="D62" s="123" t="s">
        <v>212</v>
      </c>
      <c r="E62" s="123" t="s">
        <v>208</v>
      </c>
      <c r="F62" s="123" t="s">
        <v>117</v>
      </c>
      <c r="G62" s="206">
        <v>0</v>
      </c>
      <c r="H62" s="206">
        <v>0</v>
      </c>
      <c r="I62" s="206"/>
      <c r="J62" s="206"/>
      <c r="K62" s="126">
        <f t="shared" si="3"/>
        <v>0</v>
      </c>
      <c r="L62" s="206"/>
      <c r="M62" s="127" t="e">
        <f t="shared" si="4"/>
        <v>#DIV/0!</v>
      </c>
      <c r="N62" s="123" t="s">
        <v>213</v>
      </c>
      <c r="O62" s="128" t="s">
        <v>122</v>
      </c>
      <c r="P62" s="128">
        <v>9</v>
      </c>
      <c r="Q62" s="109">
        <v>5</v>
      </c>
      <c r="R62" s="133" t="s">
        <v>100</v>
      </c>
      <c r="S62" s="133" t="s">
        <v>100</v>
      </c>
      <c r="T62" s="132">
        <f t="shared" si="8"/>
        <v>0.55555555555555558</v>
      </c>
      <c r="U62" s="133" t="s">
        <v>100</v>
      </c>
      <c r="V62" s="211" t="s">
        <v>214</v>
      </c>
    </row>
    <row r="63" ht="94.5" customHeight="1">
      <c r="A63" s="121" t="s">
        <v>35</v>
      </c>
      <c r="B63" s="128">
        <v>2</v>
      </c>
      <c r="C63" s="122" t="s">
        <v>196</v>
      </c>
      <c r="D63" s="123" t="s">
        <v>215</v>
      </c>
      <c r="E63" s="123" t="s">
        <v>216</v>
      </c>
      <c r="F63" s="123" t="s">
        <v>117</v>
      </c>
      <c r="G63" s="125">
        <v>0</v>
      </c>
      <c r="H63" s="125">
        <v>0</v>
      </c>
      <c r="I63" s="125"/>
      <c r="J63" s="125"/>
      <c r="K63" s="126">
        <f t="shared" si="3"/>
        <v>0</v>
      </c>
      <c r="L63" s="212"/>
      <c r="M63" s="127" t="e">
        <f t="shared" si="4"/>
        <v>#DIV/0!</v>
      </c>
      <c r="N63" s="123" t="s">
        <v>217</v>
      </c>
      <c r="O63" s="128" t="s">
        <v>122</v>
      </c>
      <c r="P63" s="128">
        <v>440</v>
      </c>
      <c r="Q63" s="153">
        <v>418</v>
      </c>
      <c r="R63" s="133" t="s">
        <v>100</v>
      </c>
      <c r="S63" s="133" t="s">
        <v>100</v>
      </c>
      <c r="T63" s="132">
        <f t="shared" si="8"/>
        <v>0.94999999999999996</v>
      </c>
      <c r="U63" s="133" t="s">
        <v>100</v>
      </c>
      <c r="V63" s="213" t="s">
        <v>218</v>
      </c>
    </row>
    <row r="64" ht="25.5" customHeight="1">
      <c r="A64" s="92" t="s">
        <v>35</v>
      </c>
      <c r="B64" s="90">
        <v>2</v>
      </c>
      <c r="C64" s="154"/>
      <c r="D64" s="96" t="s">
        <v>219</v>
      </c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</row>
    <row r="65" ht="103.8" customHeight="1">
      <c r="A65" s="121" t="s">
        <v>35</v>
      </c>
      <c r="B65" s="121">
        <v>2</v>
      </c>
      <c r="C65" s="122" t="s">
        <v>220</v>
      </c>
      <c r="D65" s="123" t="s">
        <v>221</v>
      </c>
      <c r="E65" s="123" t="s">
        <v>222</v>
      </c>
      <c r="F65" s="123" t="s">
        <v>117</v>
      </c>
      <c r="G65" s="206">
        <v>0</v>
      </c>
      <c r="H65" s="206">
        <v>0</v>
      </c>
      <c r="I65" s="206"/>
      <c r="J65" s="206"/>
      <c r="K65" s="126">
        <f t="shared" si="3"/>
        <v>0</v>
      </c>
      <c r="L65" s="212"/>
      <c r="M65" s="127" t="e">
        <f t="shared" si="4"/>
        <v>#DIV/0!</v>
      </c>
      <c r="N65" s="123" t="s">
        <v>223</v>
      </c>
      <c r="O65" s="128" t="s">
        <v>122</v>
      </c>
      <c r="P65" s="128">
        <v>160</v>
      </c>
      <c r="Q65" s="153">
        <v>192</v>
      </c>
      <c r="R65" s="133" t="s">
        <v>100</v>
      </c>
      <c r="S65" s="133" t="s">
        <v>100</v>
      </c>
      <c r="T65" s="132">
        <f t="shared" si="8"/>
        <v>1</v>
      </c>
      <c r="U65" s="133" t="s">
        <v>100</v>
      </c>
      <c r="V65" s="210" t="s">
        <v>135</v>
      </c>
    </row>
    <row r="66" ht="105" customHeight="1">
      <c r="A66" s="121" t="s">
        <v>35</v>
      </c>
      <c r="B66" s="121">
        <v>2</v>
      </c>
      <c r="C66" s="122" t="s">
        <v>220</v>
      </c>
      <c r="D66" s="123" t="s">
        <v>224</v>
      </c>
      <c r="E66" s="123" t="s">
        <v>222</v>
      </c>
      <c r="F66" s="123" t="s">
        <v>117</v>
      </c>
      <c r="G66" s="206">
        <v>0</v>
      </c>
      <c r="H66" s="206">
        <v>0</v>
      </c>
      <c r="I66" s="206"/>
      <c r="J66" s="206"/>
      <c r="K66" s="126">
        <f t="shared" si="3"/>
        <v>0</v>
      </c>
      <c r="L66" s="212"/>
      <c r="M66" s="127" t="e">
        <f t="shared" si="4"/>
        <v>#DIV/0!</v>
      </c>
      <c r="N66" s="123" t="s">
        <v>225</v>
      </c>
      <c r="O66" s="128" t="s">
        <v>134</v>
      </c>
      <c r="P66" s="214">
        <v>39000</v>
      </c>
      <c r="Q66" s="215">
        <v>56670.239999999998</v>
      </c>
      <c r="R66" s="133" t="s">
        <v>100</v>
      </c>
      <c r="S66" s="133" t="s">
        <v>100</v>
      </c>
      <c r="T66" s="132">
        <f t="shared" si="8"/>
        <v>1</v>
      </c>
      <c r="U66" s="133" t="s">
        <v>100</v>
      </c>
      <c r="V66" s="210" t="s">
        <v>226</v>
      </c>
    </row>
    <row r="67" ht="184.5" customHeight="1">
      <c r="A67" s="98" t="s">
        <v>35</v>
      </c>
      <c r="B67" s="98">
        <v>2</v>
      </c>
      <c r="C67" s="152"/>
      <c r="D67" s="99" t="s">
        <v>227</v>
      </c>
      <c r="E67" s="99"/>
      <c r="F67" s="99"/>
      <c r="G67" s="99"/>
      <c r="H67" s="99"/>
      <c r="I67" s="99"/>
      <c r="J67" s="99"/>
      <c r="K67" s="99"/>
      <c r="L67" s="99"/>
      <c r="M67" s="99"/>
      <c r="N67" s="99" t="s">
        <v>228</v>
      </c>
      <c r="O67" s="101" t="s">
        <v>99</v>
      </c>
      <c r="P67" s="101">
        <v>74</v>
      </c>
      <c r="Q67" s="153">
        <v>74</v>
      </c>
      <c r="R67" s="103">
        <f t="shared" si="7"/>
        <v>1</v>
      </c>
      <c r="S67" s="104" t="s">
        <v>100</v>
      </c>
      <c r="T67" s="104" t="s">
        <v>100</v>
      </c>
      <c r="U67" s="104" t="s">
        <v>100</v>
      </c>
      <c r="V67" s="210" t="s">
        <v>135</v>
      </c>
    </row>
    <row r="68" ht="15">
      <c r="A68" s="92" t="s">
        <v>35</v>
      </c>
      <c r="B68" s="92">
        <v>2</v>
      </c>
      <c r="C68" s="154"/>
      <c r="D68" s="96" t="s">
        <v>229</v>
      </c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</row>
    <row r="69" ht="84" customHeight="1">
      <c r="A69" s="128">
        <v>7</v>
      </c>
      <c r="B69" s="128">
        <v>2</v>
      </c>
      <c r="C69" s="216" t="s">
        <v>230</v>
      </c>
      <c r="D69" s="123" t="s">
        <v>231</v>
      </c>
      <c r="E69" s="123" t="s">
        <v>232</v>
      </c>
      <c r="F69" s="123" t="s">
        <v>117</v>
      </c>
      <c r="G69" s="212">
        <v>0</v>
      </c>
      <c r="H69" s="212">
        <v>0</v>
      </c>
      <c r="I69" s="212">
        <v>0</v>
      </c>
      <c r="J69" s="212">
        <v>0</v>
      </c>
      <c r="K69" s="126">
        <f t="shared" si="3"/>
        <v>0</v>
      </c>
      <c r="L69" s="208"/>
      <c r="M69" s="127" t="e">
        <f t="shared" si="4"/>
        <v>#DIV/0!</v>
      </c>
      <c r="N69" s="123" t="s">
        <v>233</v>
      </c>
      <c r="O69" s="128" t="s">
        <v>99</v>
      </c>
      <c r="P69" s="128">
        <v>18</v>
      </c>
      <c r="Q69" s="208">
        <v>18</v>
      </c>
      <c r="R69" s="133" t="s">
        <v>100</v>
      </c>
      <c r="S69" s="133" t="s">
        <v>100</v>
      </c>
      <c r="T69" s="131">
        <f t="shared" si="8"/>
        <v>1</v>
      </c>
      <c r="U69" s="133" t="s">
        <v>100</v>
      </c>
      <c r="V69" s="165" t="s">
        <v>135</v>
      </c>
    </row>
    <row r="70" s="42" customFormat="1" ht="55.799999999999997" customHeight="1">
      <c r="A70" s="128"/>
      <c r="B70" s="128"/>
      <c r="C70" s="217"/>
      <c r="D70" s="123"/>
      <c r="E70" s="123"/>
      <c r="F70" s="123" t="s">
        <v>130</v>
      </c>
      <c r="G70" s="125">
        <v>0</v>
      </c>
      <c r="H70" s="125">
        <v>0</v>
      </c>
      <c r="I70" s="125">
        <v>0</v>
      </c>
      <c r="J70" s="125">
        <v>0</v>
      </c>
      <c r="K70" s="126">
        <f t="shared" si="3"/>
        <v>0</v>
      </c>
      <c r="L70" s="208"/>
      <c r="M70" s="127" t="e">
        <f t="shared" si="4"/>
        <v>#DIV/0!</v>
      </c>
      <c r="N70" s="123"/>
      <c r="O70" s="128"/>
      <c r="P70" s="128"/>
      <c r="Q70" s="208"/>
      <c r="R70" s="133"/>
      <c r="S70" s="133"/>
      <c r="T70" s="131"/>
      <c r="U70" s="133"/>
      <c r="V70" s="173"/>
    </row>
    <row r="71" s="42" customFormat="1" ht="26.25" customHeight="1">
      <c r="A71" s="176" t="s">
        <v>234</v>
      </c>
      <c r="B71" s="177"/>
      <c r="C71" s="177"/>
      <c r="D71" s="177"/>
      <c r="E71" s="177"/>
      <c r="F71" s="177"/>
      <c r="G71" s="178"/>
      <c r="H71" s="178"/>
      <c r="I71" s="178"/>
      <c r="J71" s="178"/>
      <c r="K71" s="178"/>
      <c r="L71" s="178"/>
      <c r="M71" s="178"/>
      <c r="N71" s="120"/>
      <c r="O71" s="178"/>
      <c r="P71" s="178"/>
      <c r="Q71" s="178"/>
      <c r="R71" s="179"/>
      <c r="S71" s="179"/>
      <c r="T71" s="179"/>
      <c r="U71" s="179"/>
      <c r="V71" s="120"/>
    </row>
    <row r="72" s="42" customFormat="1" ht="30" customHeight="1">
      <c r="A72" s="96" t="s">
        <v>161</v>
      </c>
      <c r="B72" s="177"/>
      <c r="C72" s="177"/>
      <c r="D72" s="177"/>
      <c r="E72" s="177"/>
      <c r="F72" s="177"/>
      <c r="G72" s="180">
        <f>G73+G79</f>
        <v>90424.570000000007</v>
      </c>
      <c r="H72" s="180">
        <f>H73+H79</f>
        <v>90424.570000000007</v>
      </c>
      <c r="I72" s="180">
        <f>I73+I79</f>
        <v>0</v>
      </c>
      <c r="J72" s="180">
        <f>J73+J79</f>
        <v>0</v>
      </c>
      <c r="K72" s="180">
        <f>K73+K79</f>
        <v>90424.570000000007</v>
      </c>
      <c r="L72" s="180">
        <f>L73+L79</f>
        <v>0</v>
      </c>
      <c r="M72" s="181">
        <f t="shared" si="4"/>
        <v>1</v>
      </c>
      <c r="N72" s="99" t="s">
        <v>235</v>
      </c>
      <c r="O72" s="100"/>
      <c r="P72" s="100"/>
      <c r="Q72" s="100"/>
      <c r="R72" s="110">
        <f>SUM(R49:R51,R57:R58,R67)</f>
        <v>5.3584284306856409</v>
      </c>
      <c r="S72" s="116"/>
      <c r="T72" s="110" t="s">
        <v>100</v>
      </c>
      <c r="U72" s="116"/>
      <c r="V72" s="182" t="s">
        <v>100</v>
      </c>
    </row>
    <row r="73" s="42" customFormat="1" ht="38.25" customHeight="1">
      <c r="A73" s="96" t="s">
        <v>163</v>
      </c>
      <c r="B73" s="177"/>
      <c r="C73" s="177"/>
      <c r="D73" s="177"/>
      <c r="E73" s="177"/>
      <c r="F73" s="177"/>
      <c r="G73" s="183">
        <f>SUM(G75:G78)</f>
        <v>90424.570000000007</v>
      </c>
      <c r="H73" s="183">
        <f>SUM(H75:H78)</f>
        <v>90424.570000000007</v>
      </c>
      <c r="I73" s="183">
        <f>SUM(I75:I78)</f>
        <v>0</v>
      </c>
      <c r="J73" s="183">
        <f>SUM(J75:J78)</f>
        <v>0</v>
      </c>
      <c r="K73" s="183">
        <f>SUM(K75:K78)</f>
        <v>90424.570000000007</v>
      </c>
      <c r="L73" s="183">
        <f>SUM(L75:L78)</f>
        <v>0</v>
      </c>
      <c r="M73" s="179" t="s">
        <v>100</v>
      </c>
      <c r="N73" s="99" t="s">
        <v>236</v>
      </c>
      <c r="O73" s="99"/>
      <c r="P73" s="99"/>
      <c r="Q73" s="99"/>
      <c r="R73" s="184">
        <v>6</v>
      </c>
      <c r="S73" s="184"/>
      <c r="T73" s="110" t="s">
        <v>100</v>
      </c>
      <c r="U73" s="110"/>
      <c r="V73" s="182" t="s">
        <v>100</v>
      </c>
    </row>
    <row r="74" s="42" customFormat="1" ht="25.5" customHeight="1">
      <c r="A74" s="96" t="s">
        <v>165</v>
      </c>
      <c r="B74" s="177"/>
      <c r="C74" s="177"/>
      <c r="D74" s="177"/>
      <c r="E74" s="177"/>
      <c r="F74" s="177"/>
      <c r="G74" s="183"/>
      <c r="H74" s="183"/>
      <c r="I74" s="183"/>
      <c r="J74" s="183"/>
      <c r="K74" s="183"/>
      <c r="L74" s="218"/>
      <c r="M74" s="179" t="s">
        <v>100</v>
      </c>
      <c r="N74" s="186" t="s">
        <v>237</v>
      </c>
      <c r="O74" s="186"/>
      <c r="P74" s="186"/>
      <c r="Q74" s="186"/>
      <c r="R74" s="219">
        <f>R72/R73</f>
        <v>0.89307140511427352</v>
      </c>
      <c r="S74" s="219"/>
      <c r="T74" s="220" t="s">
        <v>100</v>
      </c>
      <c r="U74" s="220"/>
      <c r="V74" s="182" t="s">
        <v>100</v>
      </c>
    </row>
    <row r="75" s="42" customFormat="1" ht="40.5" customHeight="1">
      <c r="A75" s="96" t="s">
        <v>167</v>
      </c>
      <c r="B75" s="177"/>
      <c r="C75" s="177"/>
      <c r="D75" s="177"/>
      <c r="E75" s="177"/>
      <c r="F75" s="177"/>
      <c r="G75" s="183">
        <f>SUM(G53:G55,G60:G63,G65:G66,G69)</f>
        <v>90424.570000000007</v>
      </c>
      <c r="H75" s="183">
        <f>SUM(H53:H55,H60:H63,H65:H66,H69)</f>
        <v>90424.570000000007</v>
      </c>
      <c r="I75" s="183">
        <f>SUM(I53:I55,I60:I63,I65:I66,I69)</f>
        <v>0</v>
      </c>
      <c r="J75" s="183">
        <f>SUM(J53:J55,J60:J63,J65:J66,J69)</f>
        <v>0</v>
      </c>
      <c r="K75" s="183">
        <f>SUM(K53:K55,K60:K63,K65:K66,K69)</f>
        <v>90424.570000000007</v>
      </c>
      <c r="L75" s="183">
        <f>SUM(L53:L55,L60:L63,L65:L66,L69)</f>
        <v>0</v>
      </c>
      <c r="M75" s="179" t="s">
        <v>100</v>
      </c>
      <c r="N75" s="186"/>
      <c r="O75" s="186"/>
      <c r="P75" s="186"/>
      <c r="Q75" s="186"/>
      <c r="R75" s="219"/>
      <c r="S75" s="219"/>
      <c r="T75" s="220"/>
      <c r="U75" s="220"/>
      <c r="V75" s="182"/>
    </row>
    <row r="76" s="42" customFormat="1" ht="21.75" customHeight="1">
      <c r="A76" s="96" t="s">
        <v>168</v>
      </c>
      <c r="B76" s="177"/>
      <c r="C76" s="177"/>
      <c r="D76" s="177"/>
      <c r="E76" s="177"/>
      <c r="F76" s="177"/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79" t="s">
        <v>100</v>
      </c>
      <c r="N76" s="186"/>
      <c r="O76" s="186"/>
      <c r="P76" s="186"/>
      <c r="Q76" s="186"/>
      <c r="R76" s="219"/>
      <c r="S76" s="219"/>
      <c r="T76" s="220"/>
      <c r="U76" s="220"/>
      <c r="V76" s="182"/>
    </row>
    <row r="77" s="42" customFormat="1" ht="22.5" customHeight="1">
      <c r="A77" s="96" t="s">
        <v>169</v>
      </c>
      <c r="B77" s="177"/>
      <c r="C77" s="177"/>
      <c r="D77" s="177"/>
      <c r="E77" s="177"/>
      <c r="F77" s="177"/>
      <c r="G77" s="183">
        <f>G70</f>
        <v>0</v>
      </c>
      <c r="H77" s="183">
        <f>H70</f>
        <v>0</v>
      </c>
      <c r="I77" s="183">
        <f>I70</f>
        <v>0</v>
      </c>
      <c r="J77" s="183">
        <f>J70</f>
        <v>0</v>
      </c>
      <c r="K77" s="183">
        <f>K70</f>
        <v>0</v>
      </c>
      <c r="L77" s="183">
        <f>L70</f>
        <v>0</v>
      </c>
      <c r="M77" s="179" t="s">
        <v>100</v>
      </c>
      <c r="N77" s="123" t="s">
        <v>238</v>
      </c>
      <c r="O77" s="123"/>
      <c r="P77" s="123"/>
      <c r="Q77" s="123"/>
      <c r="R77" s="131" t="s">
        <v>100</v>
      </c>
      <c r="S77" s="131"/>
      <c r="T77" s="131">
        <f>SUM(T53:T55,T60:T63,T65:T66,T69)</f>
        <v>9.4021072796934853</v>
      </c>
      <c r="U77" s="131"/>
      <c r="V77" s="187" t="s">
        <v>100</v>
      </c>
    </row>
    <row r="78" s="42" customFormat="1" ht="39.75" customHeight="1">
      <c r="A78" s="96" t="s">
        <v>171</v>
      </c>
      <c r="B78" s="177"/>
      <c r="C78" s="177"/>
      <c r="D78" s="177"/>
      <c r="E78" s="177"/>
      <c r="F78" s="177"/>
      <c r="G78" s="188">
        <v>0</v>
      </c>
      <c r="H78" s="188">
        <v>0</v>
      </c>
      <c r="I78" s="188">
        <v>0</v>
      </c>
      <c r="J78" s="188">
        <v>0</v>
      </c>
      <c r="K78" s="188">
        <v>0</v>
      </c>
      <c r="L78" s="188">
        <v>0</v>
      </c>
      <c r="M78" s="179" t="s">
        <v>100</v>
      </c>
      <c r="N78" s="123" t="s">
        <v>239</v>
      </c>
      <c r="O78" s="123"/>
      <c r="P78" s="123"/>
      <c r="Q78" s="123"/>
      <c r="R78" s="131" t="s">
        <v>100</v>
      </c>
      <c r="S78" s="131"/>
      <c r="T78" s="189">
        <v>10</v>
      </c>
      <c r="U78" s="189"/>
      <c r="V78" s="187" t="s">
        <v>100</v>
      </c>
    </row>
    <row r="79" s="42" customFormat="1" ht="22.5" customHeight="1">
      <c r="A79" s="96" t="s">
        <v>173</v>
      </c>
      <c r="B79" s="177"/>
      <c r="C79" s="177"/>
      <c r="D79" s="177"/>
      <c r="E79" s="177"/>
      <c r="F79" s="177"/>
      <c r="G79" s="188">
        <v>0</v>
      </c>
      <c r="H79" s="188">
        <v>0</v>
      </c>
      <c r="I79" s="188">
        <v>0</v>
      </c>
      <c r="J79" s="188">
        <v>0</v>
      </c>
      <c r="K79" s="188">
        <v>0</v>
      </c>
      <c r="L79" s="188">
        <v>0</v>
      </c>
      <c r="M79" s="179" t="s">
        <v>100</v>
      </c>
      <c r="N79" s="190" t="s">
        <v>240</v>
      </c>
      <c r="O79" s="190"/>
      <c r="P79" s="190"/>
      <c r="Q79" s="190"/>
      <c r="R79" s="221" t="s">
        <v>100</v>
      </c>
      <c r="S79" s="221"/>
      <c r="T79" s="221">
        <f>T77/T78</f>
        <v>0.94021072796934857</v>
      </c>
      <c r="U79" s="221"/>
      <c r="V79" s="187" t="s">
        <v>100</v>
      </c>
    </row>
    <row r="80" s="42" customFormat="1" ht="19.5" customHeight="1">
      <c r="A80" s="120"/>
      <c r="B80" s="120"/>
      <c r="C80" s="120"/>
      <c r="D80" s="120"/>
      <c r="E80" s="120"/>
      <c r="F80" s="120"/>
      <c r="G80" s="188"/>
      <c r="H80" s="188"/>
      <c r="I80" s="188"/>
      <c r="J80" s="188"/>
      <c r="K80" s="192"/>
      <c r="L80" s="192"/>
      <c r="M80" s="179"/>
      <c r="N80" s="190"/>
      <c r="O80" s="190"/>
      <c r="P80" s="190"/>
      <c r="Q80" s="190"/>
      <c r="R80" s="221"/>
      <c r="S80" s="221"/>
      <c r="T80" s="221"/>
      <c r="U80" s="221"/>
      <c r="V80" s="187"/>
    </row>
    <row r="81" s="42" customFormat="1" ht="15.75" customHeight="1">
      <c r="A81" s="120"/>
      <c r="B81" s="120"/>
      <c r="C81" s="120"/>
      <c r="D81" s="120"/>
      <c r="E81" s="120"/>
      <c r="F81" s="120"/>
      <c r="G81" s="188"/>
      <c r="H81" s="188"/>
      <c r="I81" s="188"/>
      <c r="J81" s="188"/>
      <c r="K81" s="192"/>
      <c r="L81" s="192"/>
      <c r="M81" s="179"/>
      <c r="N81" s="190"/>
      <c r="O81" s="190"/>
      <c r="P81" s="190"/>
      <c r="Q81" s="190"/>
      <c r="R81" s="221"/>
      <c r="S81" s="221"/>
      <c r="T81" s="221"/>
      <c r="U81" s="221"/>
      <c r="V81" s="187"/>
    </row>
    <row r="82" s="42" customFormat="1" ht="45" customHeight="1">
      <c r="A82" s="96"/>
      <c r="B82" s="177"/>
      <c r="C82" s="177"/>
      <c r="D82" s="177"/>
      <c r="E82" s="177"/>
      <c r="F82" s="177"/>
      <c r="G82" s="188"/>
      <c r="H82" s="188"/>
      <c r="I82" s="188"/>
      <c r="J82" s="188"/>
      <c r="K82" s="178"/>
      <c r="L82" s="178"/>
      <c r="M82" s="179"/>
      <c r="N82" s="193" t="s">
        <v>241</v>
      </c>
      <c r="O82" s="222"/>
      <c r="P82" s="222"/>
      <c r="Q82" s="222"/>
      <c r="R82" s="195">
        <f>0.5*R74+0.3*T79+0.2*M72</f>
        <v>0.92859892094794128</v>
      </c>
      <c r="S82" s="223"/>
      <c r="T82" s="223"/>
      <c r="U82" s="223"/>
      <c r="V82" s="197" t="s">
        <v>100</v>
      </c>
    </row>
    <row r="83" s="42" customFormat="1" ht="27.75" customHeight="1">
      <c r="A83" s="96"/>
      <c r="B83" s="96"/>
      <c r="C83" s="96"/>
      <c r="D83" s="96"/>
      <c r="E83" s="96"/>
      <c r="F83" s="96"/>
      <c r="G83" s="188"/>
      <c r="H83" s="188"/>
      <c r="I83" s="188"/>
      <c r="J83" s="188"/>
      <c r="K83" s="188"/>
      <c r="L83" s="188"/>
      <c r="M83" s="93"/>
      <c r="N83" s="193" t="s">
        <v>242</v>
      </c>
      <c r="O83" s="193"/>
      <c r="P83" s="193"/>
      <c r="Q83" s="193"/>
      <c r="R83" s="198" t="str">
        <f>IF(R82&gt;=0.95,"Высокая эффективность",IF(AND(R82&lt;0.95,R82&gt;=0.8),"Средняя эффективность",IF(AND(R82&lt;0.8,R82&gt;=0.7),"Эффективность удовлетворительная",IF(R82&lt;0.7,"Эффективность неудовлетворительная",""))))</f>
        <v xml:space="preserve">Средняя эффективность</v>
      </c>
      <c r="S83" s="198"/>
      <c r="T83" s="198"/>
      <c r="U83" s="198"/>
      <c r="V83" s="197" t="s">
        <v>100</v>
      </c>
    </row>
    <row r="84" s="42" customFormat="1" ht="30.75" customHeight="1">
      <c r="A84" s="224" t="s">
        <v>35</v>
      </c>
      <c r="B84" s="224" t="s">
        <v>243</v>
      </c>
      <c r="C84" s="154"/>
      <c r="D84" s="225" t="s">
        <v>244</v>
      </c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176"/>
    </row>
    <row r="85" s="42" customFormat="1" ht="114" customHeight="1">
      <c r="A85" s="98" t="s">
        <v>35</v>
      </c>
      <c r="B85" s="98" t="s">
        <v>243</v>
      </c>
      <c r="C85" s="152"/>
      <c r="D85" s="99" t="s">
        <v>245</v>
      </c>
      <c r="E85" s="99"/>
      <c r="F85" s="99"/>
      <c r="G85" s="99"/>
      <c r="H85" s="99"/>
      <c r="I85" s="99"/>
      <c r="J85" s="99"/>
      <c r="K85" s="99"/>
      <c r="L85" s="99"/>
      <c r="M85" s="99"/>
      <c r="N85" s="99" t="s">
        <v>246</v>
      </c>
      <c r="O85" s="101" t="s">
        <v>99</v>
      </c>
      <c r="P85" s="101">
        <v>106</v>
      </c>
      <c r="Q85" s="153">
        <v>308</v>
      </c>
      <c r="R85" s="103">
        <f t="shared" ref="R85:R87" si="9">IF((Q85/P85)&lt;1,Q85/P85,1)</f>
        <v>1</v>
      </c>
      <c r="S85" s="104" t="s">
        <v>100</v>
      </c>
      <c r="T85" s="104" t="s">
        <v>100</v>
      </c>
      <c r="U85" s="104" t="s">
        <v>100</v>
      </c>
      <c r="V85" s="210" t="s">
        <v>135</v>
      </c>
    </row>
    <row r="86" s="42" customFormat="1" ht="99" customHeight="1">
      <c r="A86" s="98" t="s">
        <v>35</v>
      </c>
      <c r="B86" s="98" t="s">
        <v>243</v>
      </c>
      <c r="C86" s="152"/>
      <c r="D86" s="99" t="s">
        <v>247</v>
      </c>
      <c r="E86" s="99"/>
      <c r="F86" s="99"/>
      <c r="G86" s="99"/>
      <c r="H86" s="99"/>
      <c r="I86" s="99"/>
      <c r="J86" s="99"/>
      <c r="K86" s="99"/>
      <c r="L86" s="99"/>
      <c r="M86" s="99"/>
      <c r="N86" s="99" t="s">
        <v>248</v>
      </c>
      <c r="O86" s="101" t="s">
        <v>202</v>
      </c>
      <c r="P86" s="202">
        <v>32950</v>
      </c>
      <c r="Q86" s="157">
        <v>99263</v>
      </c>
      <c r="R86" s="103">
        <f t="shared" si="9"/>
        <v>1</v>
      </c>
      <c r="S86" s="104" t="s">
        <v>100</v>
      </c>
      <c r="T86" s="104" t="s">
        <v>100</v>
      </c>
      <c r="U86" s="104" t="s">
        <v>100</v>
      </c>
      <c r="V86" s="210" t="s">
        <v>135</v>
      </c>
    </row>
    <row r="87" s="42" customFormat="1" ht="214.5" customHeight="1">
      <c r="A87" s="98"/>
      <c r="B87" s="98"/>
      <c r="C87" s="152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 t="s">
        <v>249</v>
      </c>
      <c r="O87" s="101" t="s">
        <v>122</v>
      </c>
      <c r="P87" s="101">
        <v>14</v>
      </c>
      <c r="Q87" s="153">
        <v>14</v>
      </c>
      <c r="R87" s="103">
        <f t="shared" si="9"/>
        <v>1</v>
      </c>
      <c r="S87" s="104" t="s">
        <v>100</v>
      </c>
      <c r="T87" s="104" t="s">
        <v>100</v>
      </c>
      <c r="U87" s="104" t="s">
        <v>100</v>
      </c>
      <c r="V87" s="210" t="s">
        <v>135</v>
      </c>
    </row>
    <row r="88" s="42" customFormat="1" ht="29.25" customHeight="1">
      <c r="A88" s="92" t="s">
        <v>35</v>
      </c>
      <c r="B88" s="92" t="s">
        <v>243</v>
      </c>
      <c r="C88" s="154" t="s">
        <v>179</v>
      </c>
      <c r="D88" s="96" t="s">
        <v>250</v>
      </c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</row>
    <row r="89" s="42" customFormat="1" ht="120.75" customHeight="1">
      <c r="A89" s="121" t="s">
        <v>35</v>
      </c>
      <c r="B89" s="121">
        <v>3</v>
      </c>
      <c r="C89" s="122" t="s">
        <v>60</v>
      </c>
      <c r="D89" s="123" t="s">
        <v>251</v>
      </c>
      <c r="E89" s="123" t="s">
        <v>252</v>
      </c>
      <c r="F89" s="123" t="s">
        <v>117</v>
      </c>
      <c r="G89" s="206">
        <v>0</v>
      </c>
      <c r="H89" s="206">
        <v>0</v>
      </c>
      <c r="I89" s="206"/>
      <c r="J89" s="206"/>
      <c r="K89" s="126">
        <f t="shared" ref="K89:K94" si="10">H89-I89+J89</f>
        <v>0</v>
      </c>
      <c r="L89" s="212"/>
      <c r="M89" s="127" t="e">
        <f t="shared" ref="M81:M96" si="11">IF((K89/(G89-L89))&lt;1,(K89/(G89-L89)),1)</f>
        <v>#DIV/0!</v>
      </c>
      <c r="N89" s="123" t="s">
        <v>253</v>
      </c>
      <c r="O89" s="128" t="s">
        <v>122</v>
      </c>
      <c r="P89" s="128">
        <v>800</v>
      </c>
      <c r="Q89" s="153">
        <v>3000</v>
      </c>
      <c r="R89" s="133" t="s">
        <v>100</v>
      </c>
      <c r="S89" s="133" t="s">
        <v>100</v>
      </c>
      <c r="T89" s="132">
        <f t="shared" ref="T89:T94" si="12">IF((Q89/P89)&lt;1,Q89/P89,1)</f>
        <v>1</v>
      </c>
      <c r="U89" s="133" t="s">
        <v>100</v>
      </c>
      <c r="V89" s="210" t="s">
        <v>135</v>
      </c>
    </row>
    <row r="90" s="42" customFormat="1" ht="181.5" customHeight="1">
      <c r="A90" s="121" t="s">
        <v>35</v>
      </c>
      <c r="B90" s="121">
        <v>3</v>
      </c>
      <c r="C90" s="122" t="s">
        <v>60</v>
      </c>
      <c r="D90" s="123" t="s">
        <v>254</v>
      </c>
      <c r="E90" s="123" t="s">
        <v>252</v>
      </c>
      <c r="F90" s="123" t="s">
        <v>117</v>
      </c>
      <c r="G90" s="206">
        <v>0</v>
      </c>
      <c r="H90" s="206">
        <v>0</v>
      </c>
      <c r="I90" s="206"/>
      <c r="J90" s="206"/>
      <c r="K90" s="126">
        <f t="shared" si="10"/>
        <v>0</v>
      </c>
      <c r="L90" s="212"/>
      <c r="M90" s="127" t="e">
        <f t="shared" si="11"/>
        <v>#DIV/0!</v>
      </c>
      <c r="N90" s="123" t="s">
        <v>255</v>
      </c>
      <c r="O90" s="128" t="s">
        <v>122</v>
      </c>
      <c r="P90" s="128">
        <v>2</v>
      </c>
      <c r="Q90" s="153">
        <v>2</v>
      </c>
      <c r="R90" s="133" t="s">
        <v>100</v>
      </c>
      <c r="S90" s="133" t="s">
        <v>100</v>
      </c>
      <c r="T90" s="132">
        <f t="shared" si="12"/>
        <v>1</v>
      </c>
      <c r="U90" s="133" t="s">
        <v>100</v>
      </c>
      <c r="V90" s="210" t="s">
        <v>135</v>
      </c>
    </row>
    <row r="91" s="42" customFormat="1" ht="87.75" customHeight="1">
      <c r="A91" s="121" t="s">
        <v>35</v>
      </c>
      <c r="B91" s="121">
        <v>3</v>
      </c>
      <c r="C91" s="122" t="s">
        <v>60</v>
      </c>
      <c r="D91" s="123" t="s">
        <v>256</v>
      </c>
      <c r="E91" s="123" t="s">
        <v>252</v>
      </c>
      <c r="F91" s="123" t="s">
        <v>117</v>
      </c>
      <c r="G91" s="206">
        <v>0</v>
      </c>
      <c r="H91" s="206">
        <v>0</v>
      </c>
      <c r="I91" s="206"/>
      <c r="J91" s="206"/>
      <c r="K91" s="126">
        <f t="shared" si="10"/>
        <v>0</v>
      </c>
      <c r="L91" s="212"/>
      <c r="M91" s="127" t="e">
        <f t="shared" si="11"/>
        <v>#DIV/0!</v>
      </c>
      <c r="N91" s="123" t="s">
        <v>257</v>
      </c>
      <c r="O91" s="128" t="s">
        <v>122</v>
      </c>
      <c r="P91" s="128">
        <v>2</v>
      </c>
      <c r="Q91" s="153">
        <v>3</v>
      </c>
      <c r="R91" s="133" t="s">
        <v>100</v>
      </c>
      <c r="S91" s="133" t="s">
        <v>100</v>
      </c>
      <c r="T91" s="132">
        <f t="shared" si="12"/>
        <v>1</v>
      </c>
      <c r="U91" s="133" t="s">
        <v>100</v>
      </c>
      <c r="V91" s="210" t="s">
        <v>135</v>
      </c>
    </row>
    <row r="92" s="42" customFormat="1" ht="69" customHeight="1">
      <c r="A92" s="121" t="s">
        <v>35</v>
      </c>
      <c r="B92" s="121">
        <v>3</v>
      </c>
      <c r="C92" s="122" t="s">
        <v>60</v>
      </c>
      <c r="D92" s="123" t="s">
        <v>258</v>
      </c>
      <c r="E92" s="123" t="s">
        <v>252</v>
      </c>
      <c r="F92" s="123" t="s">
        <v>117</v>
      </c>
      <c r="G92" s="206">
        <v>0</v>
      </c>
      <c r="H92" s="206">
        <v>0</v>
      </c>
      <c r="I92" s="206"/>
      <c r="J92" s="206"/>
      <c r="K92" s="126">
        <f t="shared" si="10"/>
        <v>0</v>
      </c>
      <c r="L92" s="212"/>
      <c r="M92" s="127" t="e">
        <f t="shared" si="11"/>
        <v>#DIV/0!</v>
      </c>
      <c r="N92" s="123" t="s">
        <v>259</v>
      </c>
      <c r="O92" s="128" t="s">
        <v>122</v>
      </c>
      <c r="P92" s="128">
        <v>7</v>
      </c>
      <c r="Q92" s="153">
        <v>8</v>
      </c>
      <c r="R92" s="133" t="s">
        <v>100</v>
      </c>
      <c r="S92" s="133" t="s">
        <v>100</v>
      </c>
      <c r="T92" s="132">
        <f t="shared" si="12"/>
        <v>1</v>
      </c>
      <c r="U92" s="133" t="s">
        <v>100</v>
      </c>
      <c r="V92" s="210" t="s">
        <v>135</v>
      </c>
    </row>
    <row r="93" s="42" customFormat="1" ht="157.19999999999999" customHeight="1">
      <c r="A93" s="121" t="s">
        <v>35</v>
      </c>
      <c r="B93" s="121">
        <v>3</v>
      </c>
      <c r="C93" s="122" t="s">
        <v>60</v>
      </c>
      <c r="D93" s="123" t="s">
        <v>260</v>
      </c>
      <c r="E93" s="123" t="s">
        <v>252</v>
      </c>
      <c r="F93" s="123" t="s">
        <v>117</v>
      </c>
      <c r="G93" s="125">
        <v>40711.900000000001</v>
      </c>
      <c r="H93" s="125">
        <v>40711.900000000001</v>
      </c>
      <c r="I93" s="125"/>
      <c r="J93" s="125"/>
      <c r="K93" s="126">
        <f t="shared" si="10"/>
        <v>40711.900000000001</v>
      </c>
      <c r="L93" s="212"/>
      <c r="M93" s="127">
        <f t="shared" si="11"/>
        <v>1</v>
      </c>
      <c r="N93" s="123" t="s">
        <v>261</v>
      </c>
      <c r="O93" s="128" t="s">
        <v>262</v>
      </c>
      <c r="P93" s="128">
        <v>1</v>
      </c>
      <c r="Q93" s="109">
        <v>1</v>
      </c>
      <c r="R93" s="133" t="s">
        <v>100</v>
      </c>
      <c r="S93" s="133" t="s">
        <v>100</v>
      </c>
      <c r="T93" s="132">
        <f t="shared" si="12"/>
        <v>1</v>
      </c>
      <c r="U93" s="133" t="s">
        <v>100</v>
      </c>
      <c r="V93" s="210" t="s">
        <v>135</v>
      </c>
    </row>
    <row r="94" s="42" customFormat="1" ht="77.25" customHeight="1">
      <c r="A94" s="121" t="s">
        <v>35</v>
      </c>
      <c r="B94" s="121">
        <v>3</v>
      </c>
      <c r="C94" s="122" t="s">
        <v>60</v>
      </c>
      <c r="D94" s="123" t="s">
        <v>224</v>
      </c>
      <c r="E94" s="123" t="s">
        <v>222</v>
      </c>
      <c r="F94" s="123" t="s">
        <v>117</v>
      </c>
      <c r="G94" s="206">
        <v>0</v>
      </c>
      <c r="H94" s="206">
        <v>0</v>
      </c>
      <c r="I94" s="206"/>
      <c r="J94" s="206"/>
      <c r="K94" s="126">
        <f t="shared" si="10"/>
        <v>0</v>
      </c>
      <c r="L94" s="212"/>
      <c r="M94" s="127" t="e">
        <f t="shared" si="11"/>
        <v>#DIV/0!</v>
      </c>
      <c r="N94" s="123" t="s">
        <v>263</v>
      </c>
      <c r="O94" s="128" t="s">
        <v>134</v>
      </c>
      <c r="P94" s="128">
        <v>5000</v>
      </c>
      <c r="Q94" s="226">
        <v>6039.4799999999996</v>
      </c>
      <c r="R94" s="133" t="s">
        <v>100</v>
      </c>
      <c r="S94" s="133" t="s">
        <v>100</v>
      </c>
      <c r="T94" s="132">
        <f t="shared" si="12"/>
        <v>1</v>
      </c>
      <c r="U94" s="133" t="s">
        <v>100</v>
      </c>
      <c r="V94" s="210" t="s">
        <v>135</v>
      </c>
    </row>
    <row r="95" s="42" customFormat="1" ht="31.5" customHeight="1">
      <c r="A95" s="176" t="s">
        <v>264</v>
      </c>
      <c r="B95" s="177"/>
      <c r="C95" s="177"/>
      <c r="D95" s="177"/>
      <c r="E95" s="177"/>
      <c r="F95" s="177"/>
      <c r="G95" s="178"/>
      <c r="H95" s="178"/>
      <c r="I95" s="178"/>
      <c r="J95" s="178"/>
      <c r="K95" s="178"/>
      <c r="L95" s="178"/>
      <c r="M95" s="178"/>
      <c r="N95" s="120"/>
      <c r="O95" s="178"/>
      <c r="P95" s="178"/>
      <c r="Q95" s="178"/>
      <c r="R95" s="179"/>
      <c r="S95" s="179"/>
      <c r="T95" s="179"/>
      <c r="U95" s="179"/>
      <c r="V95" s="120"/>
    </row>
    <row r="96" s="42" customFormat="1" ht="31.5" customHeight="1">
      <c r="A96" s="96" t="s">
        <v>161</v>
      </c>
      <c r="B96" s="177"/>
      <c r="C96" s="177"/>
      <c r="D96" s="177"/>
      <c r="E96" s="177"/>
      <c r="F96" s="177"/>
      <c r="G96" s="180">
        <f>G97+G103</f>
        <v>40711.900000000001</v>
      </c>
      <c r="H96" s="180">
        <f>H97+H103</f>
        <v>40711.900000000001</v>
      </c>
      <c r="I96" s="180">
        <f>I97+I103</f>
        <v>0</v>
      </c>
      <c r="J96" s="180">
        <f>J97+J103</f>
        <v>0</v>
      </c>
      <c r="K96" s="180">
        <f>K97+K103</f>
        <v>40711.900000000001</v>
      </c>
      <c r="L96" s="180">
        <f>L97+L103</f>
        <v>0</v>
      </c>
      <c r="M96" s="181">
        <f t="shared" si="11"/>
        <v>1</v>
      </c>
      <c r="N96" s="99" t="s">
        <v>265</v>
      </c>
      <c r="O96" s="100"/>
      <c r="P96" s="100"/>
      <c r="Q96" s="100"/>
      <c r="R96" s="110">
        <f>SUM(R85:R87)</f>
        <v>3</v>
      </c>
      <c r="S96" s="116"/>
      <c r="T96" s="110" t="s">
        <v>100</v>
      </c>
      <c r="U96" s="116"/>
      <c r="V96" s="182" t="s">
        <v>100</v>
      </c>
    </row>
    <row r="97" s="42" customFormat="1" ht="38.25" customHeight="1">
      <c r="A97" s="96" t="s">
        <v>163</v>
      </c>
      <c r="B97" s="177"/>
      <c r="C97" s="177"/>
      <c r="D97" s="177"/>
      <c r="E97" s="177"/>
      <c r="F97" s="177"/>
      <c r="G97" s="183">
        <f>SUM(G99:G102)</f>
        <v>40711.900000000001</v>
      </c>
      <c r="H97" s="183">
        <f>SUM(H99:H102)</f>
        <v>40711.900000000001</v>
      </c>
      <c r="I97" s="183">
        <f>SUM(I99:I102)</f>
        <v>0</v>
      </c>
      <c r="J97" s="183">
        <f>SUM(J99:J102)</f>
        <v>0</v>
      </c>
      <c r="K97" s="183">
        <f>SUM(K99:K102)</f>
        <v>40711.900000000001</v>
      </c>
      <c r="L97" s="183">
        <f>SUM(L99:L102)</f>
        <v>0</v>
      </c>
      <c r="M97" s="179" t="s">
        <v>100</v>
      </c>
      <c r="N97" s="99" t="s">
        <v>266</v>
      </c>
      <c r="O97" s="99"/>
      <c r="P97" s="99"/>
      <c r="Q97" s="99"/>
      <c r="R97" s="184">
        <v>3</v>
      </c>
      <c r="S97" s="184"/>
      <c r="T97" s="110" t="s">
        <v>100</v>
      </c>
      <c r="U97" s="110"/>
      <c r="V97" s="182" t="s">
        <v>100</v>
      </c>
    </row>
    <row r="98" s="42" customFormat="1" ht="31.5" customHeight="1">
      <c r="A98" s="96" t="s">
        <v>165</v>
      </c>
      <c r="B98" s="177"/>
      <c r="C98" s="177"/>
      <c r="D98" s="177"/>
      <c r="E98" s="177"/>
      <c r="F98" s="177"/>
      <c r="G98" s="183"/>
      <c r="H98" s="183"/>
      <c r="I98" s="183"/>
      <c r="J98" s="183"/>
      <c r="K98" s="183"/>
      <c r="L98" s="185"/>
      <c r="M98" s="179" t="s">
        <v>100</v>
      </c>
      <c r="N98" s="186" t="s">
        <v>267</v>
      </c>
      <c r="O98" s="186"/>
      <c r="P98" s="186"/>
      <c r="Q98" s="186"/>
      <c r="R98" s="104">
        <f>R96/R97</f>
        <v>1</v>
      </c>
      <c r="S98" s="104"/>
      <c r="T98" s="110" t="s">
        <v>100</v>
      </c>
      <c r="U98" s="110"/>
      <c r="V98" s="227" t="s">
        <v>100</v>
      </c>
    </row>
    <row r="99" s="42" customFormat="1" ht="31.5" customHeight="1">
      <c r="A99" s="96" t="s">
        <v>167</v>
      </c>
      <c r="B99" s="177"/>
      <c r="C99" s="177"/>
      <c r="D99" s="177"/>
      <c r="E99" s="177"/>
      <c r="F99" s="177"/>
      <c r="G99" s="183">
        <f>SUM(G89:G94)</f>
        <v>40711.900000000001</v>
      </c>
      <c r="H99" s="183">
        <f>SUM(H89:H94)</f>
        <v>40711.900000000001</v>
      </c>
      <c r="I99" s="183">
        <f>SUM(I89:I94)</f>
        <v>0</v>
      </c>
      <c r="J99" s="183">
        <f>SUM(J89:J94)</f>
        <v>0</v>
      </c>
      <c r="K99" s="183">
        <f>SUM(K89:K94)</f>
        <v>40711.900000000001</v>
      </c>
      <c r="L99" s="183">
        <f>SUM(L89:L94)</f>
        <v>0</v>
      </c>
      <c r="M99" s="179" t="s">
        <v>100</v>
      </c>
      <c r="N99" s="186"/>
      <c r="O99" s="186"/>
      <c r="P99" s="186"/>
      <c r="Q99" s="186"/>
      <c r="R99" s="104"/>
      <c r="S99" s="104"/>
      <c r="T99" s="110"/>
      <c r="U99" s="110"/>
      <c r="V99" s="228"/>
    </row>
    <row r="100" s="42" customFormat="1" ht="31.5" customHeight="1">
      <c r="A100" s="96" t="s">
        <v>168</v>
      </c>
      <c r="B100" s="177"/>
      <c r="C100" s="177"/>
      <c r="D100" s="177"/>
      <c r="E100" s="177"/>
      <c r="F100" s="177"/>
      <c r="G100" s="188">
        <v>0</v>
      </c>
      <c r="H100" s="188">
        <v>0</v>
      </c>
      <c r="I100" s="188">
        <v>0</v>
      </c>
      <c r="J100" s="188">
        <v>0</v>
      </c>
      <c r="K100" s="188">
        <v>0</v>
      </c>
      <c r="L100" s="188">
        <v>0</v>
      </c>
      <c r="M100" s="179" t="s">
        <v>100</v>
      </c>
      <c r="N100" s="186"/>
      <c r="O100" s="186"/>
      <c r="P100" s="186"/>
      <c r="Q100" s="186"/>
      <c r="R100" s="104"/>
      <c r="S100" s="104"/>
      <c r="T100" s="110"/>
      <c r="U100" s="110"/>
      <c r="V100" s="229"/>
    </row>
    <row r="101" s="42" customFormat="1" ht="31.5" customHeight="1">
      <c r="A101" s="96" t="s">
        <v>169</v>
      </c>
      <c r="B101" s="177"/>
      <c r="C101" s="177"/>
      <c r="D101" s="177"/>
      <c r="E101" s="177"/>
      <c r="F101" s="177"/>
      <c r="G101" s="188">
        <v>0</v>
      </c>
      <c r="H101" s="188">
        <v>0</v>
      </c>
      <c r="I101" s="188">
        <v>0</v>
      </c>
      <c r="J101" s="188">
        <v>0</v>
      </c>
      <c r="K101" s="188">
        <v>0</v>
      </c>
      <c r="L101" s="188">
        <v>0</v>
      </c>
      <c r="M101" s="179" t="s">
        <v>100</v>
      </c>
      <c r="N101" s="123" t="s">
        <v>268</v>
      </c>
      <c r="O101" s="123"/>
      <c r="P101" s="123"/>
      <c r="Q101" s="123"/>
      <c r="R101" s="131" t="s">
        <v>100</v>
      </c>
      <c r="S101" s="131"/>
      <c r="T101" s="131">
        <f>SUM(T89:T94)</f>
        <v>6</v>
      </c>
      <c r="U101" s="131"/>
      <c r="V101" s="187" t="s">
        <v>100</v>
      </c>
    </row>
    <row r="102" s="42" customFormat="1" ht="42.75" customHeight="1">
      <c r="A102" s="96" t="s">
        <v>171</v>
      </c>
      <c r="B102" s="177"/>
      <c r="C102" s="177"/>
      <c r="D102" s="177"/>
      <c r="E102" s="177"/>
      <c r="F102" s="177"/>
      <c r="G102" s="188">
        <v>0</v>
      </c>
      <c r="H102" s="188">
        <v>0</v>
      </c>
      <c r="I102" s="188">
        <v>0</v>
      </c>
      <c r="J102" s="188">
        <v>0</v>
      </c>
      <c r="K102" s="188">
        <v>0</v>
      </c>
      <c r="L102" s="188">
        <v>0</v>
      </c>
      <c r="M102" s="179" t="s">
        <v>100</v>
      </c>
      <c r="N102" s="123" t="s">
        <v>269</v>
      </c>
      <c r="O102" s="123"/>
      <c r="P102" s="123"/>
      <c r="Q102" s="123"/>
      <c r="R102" s="131" t="s">
        <v>100</v>
      </c>
      <c r="S102" s="131"/>
      <c r="T102" s="189">
        <v>6</v>
      </c>
      <c r="U102" s="189"/>
      <c r="V102" s="187" t="s">
        <v>100</v>
      </c>
    </row>
    <row r="103" s="42" customFormat="1" ht="31.5" customHeight="1">
      <c r="A103" s="96" t="s">
        <v>173</v>
      </c>
      <c r="B103" s="177"/>
      <c r="C103" s="177"/>
      <c r="D103" s="177"/>
      <c r="E103" s="177"/>
      <c r="F103" s="177"/>
      <c r="G103" s="188">
        <v>0</v>
      </c>
      <c r="H103" s="188">
        <v>0</v>
      </c>
      <c r="I103" s="188">
        <v>0</v>
      </c>
      <c r="J103" s="188">
        <v>0</v>
      </c>
      <c r="K103" s="188">
        <v>0</v>
      </c>
      <c r="L103" s="188">
        <v>0</v>
      </c>
      <c r="M103" s="179" t="s">
        <v>100</v>
      </c>
      <c r="N103" s="190" t="s">
        <v>270</v>
      </c>
      <c r="O103" s="190"/>
      <c r="P103" s="190"/>
      <c r="Q103" s="190"/>
      <c r="R103" s="221" t="s">
        <v>100</v>
      </c>
      <c r="S103" s="221"/>
      <c r="T103" s="221">
        <f>T101/T102</f>
        <v>1</v>
      </c>
      <c r="U103" s="221"/>
      <c r="V103" s="230" t="s">
        <v>100</v>
      </c>
    </row>
    <row r="104" s="42" customFormat="1" ht="16.5" customHeight="1">
      <c r="A104" s="120"/>
      <c r="B104" s="120"/>
      <c r="C104" s="120"/>
      <c r="D104" s="120"/>
      <c r="E104" s="120"/>
      <c r="F104" s="120"/>
      <c r="G104" s="188"/>
      <c r="H104" s="188"/>
      <c r="I104" s="188"/>
      <c r="J104" s="188"/>
      <c r="K104" s="192"/>
      <c r="L104" s="192"/>
      <c r="M104" s="179"/>
      <c r="N104" s="190"/>
      <c r="O104" s="190"/>
      <c r="P104" s="190"/>
      <c r="Q104" s="190"/>
      <c r="R104" s="221"/>
      <c r="S104" s="221"/>
      <c r="T104" s="221"/>
      <c r="U104" s="221"/>
      <c r="V104" s="231"/>
    </row>
    <row r="105" s="42" customFormat="1" ht="16.5" customHeight="1">
      <c r="A105" s="120"/>
      <c r="B105" s="120"/>
      <c r="C105" s="120"/>
      <c r="D105" s="120"/>
      <c r="E105" s="120"/>
      <c r="F105" s="120"/>
      <c r="G105" s="188"/>
      <c r="H105" s="188"/>
      <c r="I105" s="188"/>
      <c r="J105" s="188"/>
      <c r="K105" s="192"/>
      <c r="L105" s="192"/>
      <c r="M105" s="179"/>
      <c r="N105" s="190"/>
      <c r="O105" s="190"/>
      <c r="P105" s="190"/>
      <c r="Q105" s="190"/>
      <c r="R105" s="221"/>
      <c r="S105" s="221"/>
      <c r="T105" s="221"/>
      <c r="U105" s="221"/>
      <c r="V105" s="232"/>
    </row>
    <row r="106" s="42" customFormat="1" ht="46.5" customHeight="1">
      <c r="A106" s="96"/>
      <c r="B106" s="177"/>
      <c r="C106" s="177"/>
      <c r="D106" s="177"/>
      <c r="E106" s="177"/>
      <c r="F106" s="177"/>
      <c r="G106" s="188"/>
      <c r="H106" s="188"/>
      <c r="I106" s="188"/>
      <c r="J106" s="188"/>
      <c r="K106" s="178"/>
      <c r="L106" s="178"/>
      <c r="M106" s="179"/>
      <c r="N106" s="193" t="s">
        <v>271</v>
      </c>
      <c r="O106" s="222"/>
      <c r="P106" s="222"/>
      <c r="Q106" s="222"/>
      <c r="R106" s="195">
        <f>0.5*R98+0.3*T103+0.2*M96</f>
        <v>1</v>
      </c>
      <c r="S106" s="196"/>
      <c r="T106" s="196"/>
      <c r="U106" s="196"/>
      <c r="V106" s="197" t="s">
        <v>100</v>
      </c>
    </row>
    <row r="107" s="42" customFormat="1" ht="25.5" customHeight="1">
      <c r="A107" s="96"/>
      <c r="B107" s="96"/>
      <c r="C107" s="96"/>
      <c r="D107" s="96"/>
      <c r="E107" s="96"/>
      <c r="F107" s="96"/>
      <c r="G107" s="188"/>
      <c r="H107" s="188"/>
      <c r="I107" s="188"/>
      <c r="J107" s="188"/>
      <c r="K107" s="188"/>
      <c r="L107" s="188"/>
      <c r="M107" s="93"/>
      <c r="N107" s="193" t="s">
        <v>272</v>
      </c>
      <c r="O107" s="193"/>
      <c r="P107" s="193"/>
      <c r="Q107" s="193"/>
      <c r="R107" s="198" t="str">
        <f>IF(R106&gt;=0.95,"Высокая эффективность",IF(AND(R106&lt;0.95,R106&gt;=0.8),"Средняя эффективность",IF(AND(R106&lt;0.8,R106&gt;=0.7),"Эффективность удовлетворительная",IF(R106&lt;0.7,"Эффективность неудовлетворительная",""))))</f>
        <v xml:space="preserve">Высокая эффективность</v>
      </c>
      <c r="S107" s="198"/>
      <c r="T107" s="198"/>
      <c r="U107" s="198"/>
      <c r="V107" s="197" t="s">
        <v>100</v>
      </c>
    </row>
    <row r="108" s="42" customFormat="1" ht="29.25" customHeight="1">
      <c r="A108" s="224" t="s">
        <v>35</v>
      </c>
      <c r="B108" s="224" t="s">
        <v>273</v>
      </c>
      <c r="C108" s="154"/>
      <c r="D108" s="225" t="s">
        <v>274</v>
      </c>
      <c r="E108" s="225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176"/>
    </row>
    <row r="109" s="42" customFormat="1" ht="152.25" customHeight="1">
      <c r="A109" s="98" t="s">
        <v>35</v>
      </c>
      <c r="B109" s="98" t="s">
        <v>273</v>
      </c>
      <c r="C109" s="152"/>
      <c r="D109" s="99" t="s">
        <v>275</v>
      </c>
      <c r="E109" s="99"/>
      <c r="F109" s="99"/>
      <c r="G109" s="99"/>
      <c r="H109" s="99"/>
      <c r="I109" s="99"/>
      <c r="J109" s="99"/>
      <c r="K109" s="99"/>
      <c r="L109" s="99"/>
      <c r="M109" s="99"/>
      <c r="N109" s="99" t="s">
        <v>276</v>
      </c>
      <c r="O109" s="101" t="s">
        <v>134</v>
      </c>
      <c r="P109" s="233">
        <v>6600</v>
      </c>
      <c r="Q109" s="226">
        <v>6368.8100000000004</v>
      </c>
      <c r="R109" s="104" t="s">
        <v>100</v>
      </c>
      <c r="S109" s="103">
        <f t="shared" ref="S109:S140" si="13">IF((P109/Q109)&lt;1,P109/Q109,1)</f>
        <v>1</v>
      </c>
      <c r="T109" s="104" t="s">
        <v>100</v>
      </c>
      <c r="U109" s="104" t="s">
        <v>100</v>
      </c>
      <c r="V109" s="105" t="s">
        <v>277</v>
      </c>
    </row>
    <row r="110" s="42" customFormat="1" ht="156" customHeight="1">
      <c r="A110" s="98" t="s">
        <v>35</v>
      </c>
      <c r="B110" s="98">
        <v>4</v>
      </c>
      <c r="C110" s="152" t="s">
        <v>278</v>
      </c>
      <c r="D110" s="99" t="s">
        <v>279</v>
      </c>
      <c r="E110" s="99"/>
      <c r="F110" s="99"/>
      <c r="G110" s="99"/>
      <c r="H110" s="99"/>
      <c r="I110" s="99"/>
      <c r="J110" s="99"/>
      <c r="K110" s="99"/>
      <c r="L110" s="99"/>
      <c r="M110" s="99"/>
      <c r="N110" s="99" t="s">
        <v>280</v>
      </c>
      <c r="O110" s="101" t="s">
        <v>281</v>
      </c>
      <c r="P110" s="101">
        <v>22.920000000000002</v>
      </c>
      <c r="Q110" s="208">
        <v>23</v>
      </c>
      <c r="R110" s="104" t="s">
        <v>100</v>
      </c>
      <c r="S110" s="103">
        <f t="shared" si="13"/>
        <v>0.99652173913043485</v>
      </c>
      <c r="T110" s="104" t="s">
        <v>100</v>
      </c>
      <c r="U110" s="104" t="s">
        <v>100</v>
      </c>
      <c r="V110" s="145" t="s">
        <v>282</v>
      </c>
    </row>
    <row r="111" s="42" customFormat="1" ht="142.80000000000001" customHeight="1">
      <c r="A111" s="98" t="s">
        <v>35</v>
      </c>
      <c r="B111" s="98">
        <v>4</v>
      </c>
      <c r="C111" s="152" t="s">
        <v>278</v>
      </c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 t="s">
        <v>283</v>
      </c>
      <c r="O111" s="101" t="s">
        <v>284</v>
      </c>
      <c r="P111" s="101">
        <v>0.16</v>
      </c>
      <c r="Q111" s="208">
        <v>0.14000000000000001</v>
      </c>
      <c r="R111" s="104" t="s">
        <v>100</v>
      </c>
      <c r="S111" s="103">
        <f t="shared" si="13"/>
        <v>1</v>
      </c>
      <c r="T111" s="104" t="s">
        <v>100</v>
      </c>
      <c r="U111" s="104" t="s">
        <v>100</v>
      </c>
      <c r="V111" s="105" t="s">
        <v>135</v>
      </c>
    </row>
    <row r="112" s="42" customFormat="1" ht="151.5" customHeight="1">
      <c r="A112" s="98" t="s">
        <v>35</v>
      </c>
      <c r="B112" s="98">
        <v>4</v>
      </c>
      <c r="C112" s="152" t="s">
        <v>278</v>
      </c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 t="s">
        <v>285</v>
      </c>
      <c r="O112" s="101" t="s">
        <v>286</v>
      </c>
      <c r="P112" s="101">
        <v>1.1799999999999999</v>
      </c>
      <c r="Q112" s="208">
        <v>0.93999999999999995</v>
      </c>
      <c r="R112" s="104" t="s">
        <v>100</v>
      </c>
      <c r="S112" s="103">
        <f t="shared" si="13"/>
        <v>1</v>
      </c>
      <c r="T112" s="104" t="s">
        <v>100</v>
      </c>
      <c r="U112" s="104" t="s">
        <v>100</v>
      </c>
      <c r="V112" s="105" t="s">
        <v>135</v>
      </c>
    </row>
    <row r="113" s="42" customFormat="1" ht="148.5" customHeight="1">
      <c r="A113" s="98" t="s">
        <v>35</v>
      </c>
      <c r="B113" s="98">
        <v>4</v>
      </c>
      <c r="C113" s="152" t="s">
        <v>278</v>
      </c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 t="s">
        <v>287</v>
      </c>
      <c r="O113" s="101" t="s">
        <v>286</v>
      </c>
      <c r="P113" s="101">
        <v>0.16</v>
      </c>
      <c r="Q113" s="208">
        <v>0.20999999999999999</v>
      </c>
      <c r="R113" s="104" t="s">
        <v>100</v>
      </c>
      <c r="S113" s="103">
        <f t="shared" si="13"/>
        <v>0.76190476190476197</v>
      </c>
      <c r="T113" s="104" t="s">
        <v>100</v>
      </c>
      <c r="U113" s="104" t="s">
        <v>100</v>
      </c>
      <c r="V113" s="234" t="s">
        <v>288</v>
      </c>
    </row>
    <row r="114" s="42" customFormat="1" ht="149.25" customHeight="1">
      <c r="A114" s="98" t="s">
        <v>35</v>
      </c>
      <c r="B114" s="98">
        <v>4</v>
      </c>
      <c r="C114" s="152" t="s">
        <v>278</v>
      </c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 t="s">
        <v>289</v>
      </c>
      <c r="O114" s="101" t="s">
        <v>286</v>
      </c>
      <c r="P114" s="101">
        <v>330</v>
      </c>
      <c r="Q114" s="153">
        <v>256</v>
      </c>
      <c r="R114" s="104" t="s">
        <v>100</v>
      </c>
      <c r="S114" s="103">
        <f t="shared" si="13"/>
        <v>1</v>
      </c>
      <c r="T114" s="104" t="s">
        <v>100</v>
      </c>
      <c r="U114" s="104" t="s">
        <v>100</v>
      </c>
      <c r="V114" s="105" t="s">
        <v>135</v>
      </c>
    </row>
    <row r="115" s="42" customFormat="1" ht="26.25" customHeight="1">
      <c r="A115" s="92" t="s">
        <v>35</v>
      </c>
      <c r="B115" s="92" t="s">
        <v>273</v>
      </c>
      <c r="C115" s="154"/>
      <c r="D115" s="96" t="s">
        <v>290</v>
      </c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</row>
    <row r="116" s="42" customFormat="1" ht="214.19999999999999" customHeight="1">
      <c r="A116" s="121" t="s">
        <v>35</v>
      </c>
      <c r="B116" s="121" t="s">
        <v>273</v>
      </c>
      <c r="C116" s="122"/>
      <c r="D116" s="123" t="s">
        <v>291</v>
      </c>
      <c r="E116" s="123" t="s">
        <v>292</v>
      </c>
      <c r="F116" s="123" t="s">
        <v>293</v>
      </c>
      <c r="G116" s="206">
        <v>700</v>
      </c>
      <c r="H116" s="206">
        <v>339.50999999999999</v>
      </c>
      <c r="I116" s="206"/>
      <c r="J116" s="206"/>
      <c r="K116" s="126">
        <f t="shared" ref="K116:K120" si="14">H116-I116+J116</f>
        <v>339.50999999999999</v>
      </c>
      <c r="L116" s="212"/>
      <c r="M116" s="127">
        <f t="shared" ref="M116:M120" si="15">IF((K116/(G116-L116))&lt;1,(K116/(G116-L116)),1)</f>
        <v>0.48501428571428568</v>
      </c>
      <c r="N116" s="123" t="s">
        <v>294</v>
      </c>
      <c r="O116" s="128" t="s">
        <v>295</v>
      </c>
      <c r="P116" s="156">
        <v>835000</v>
      </c>
      <c r="Q116" s="157">
        <v>928998</v>
      </c>
      <c r="R116" s="133" t="s">
        <v>100</v>
      </c>
      <c r="S116" s="133" t="s">
        <v>100</v>
      </c>
      <c r="T116" s="131" t="s">
        <v>100</v>
      </c>
      <c r="U116" s="132">
        <f t="shared" ref="U116:U120" si="16">IF((P116/Q116)&lt;1,P116/Q116,1)</f>
        <v>0.89881786613103576</v>
      </c>
      <c r="V116" s="211" t="s">
        <v>296</v>
      </c>
    </row>
    <row r="117" s="42" customFormat="1" ht="214.19999999999999" customHeight="1">
      <c r="A117" s="121" t="s">
        <v>35</v>
      </c>
      <c r="B117" s="121" t="s">
        <v>273</v>
      </c>
      <c r="C117" s="122"/>
      <c r="D117" s="123" t="s">
        <v>297</v>
      </c>
      <c r="E117" s="123" t="s">
        <v>292</v>
      </c>
      <c r="F117" s="123" t="s">
        <v>293</v>
      </c>
      <c r="G117" s="206">
        <v>1700</v>
      </c>
      <c r="H117" s="206">
        <v>263.88999999999999</v>
      </c>
      <c r="I117" s="206"/>
      <c r="J117" s="206"/>
      <c r="K117" s="126">
        <f t="shared" si="14"/>
        <v>263.88999999999999</v>
      </c>
      <c r="L117" s="212"/>
      <c r="M117" s="127">
        <f t="shared" si="15"/>
        <v>0.15522941176470587</v>
      </c>
      <c r="N117" s="123" t="s">
        <v>298</v>
      </c>
      <c r="O117" s="128" t="s">
        <v>299</v>
      </c>
      <c r="P117" s="156">
        <v>5650</v>
      </c>
      <c r="Q117" s="157">
        <v>5136</v>
      </c>
      <c r="R117" s="133" t="s">
        <v>100</v>
      </c>
      <c r="S117" s="133" t="s">
        <v>100</v>
      </c>
      <c r="T117" s="131" t="s">
        <v>100</v>
      </c>
      <c r="U117" s="132">
        <f t="shared" si="16"/>
        <v>1</v>
      </c>
      <c r="V117" s="210" t="s">
        <v>135</v>
      </c>
    </row>
    <row r="118" s="42" customFormat="1" ht="133.5" customHeight="1">
      <c r="A118" s="121" t="s">
        <v>35</v>
      </c>
      <c r="B118" s="121" t="s">
        <v>273</v>
      </c>
      <c r="C118" s="122"/>
      <c r="D118" s="123" t="s">
        <v>300</v>
      </c>
      <c r="E118" s="123" t="s">
        <v>292</v>
      </c>
      <c r="F118" s="123" t="s">
        <v>293</v>
      </c>
      <c r="G118" s="206">
        <v>50</v>
      </c>
      <c r="H118" s="206">
        <v>0</v>
      </c>
      <c r="I118" s="206"/>
      <c r="J118" s="206"/>
      <c r="K118" s="126">
        <f t="shared" si="14"/>
        <v>0</v>
      </c>
      <c r="L118" s="212"/>
      <c r="M118" s="127">
        <f t="shared" si="15"/>
        <v>0</v>
      </c>
      <c r="N118" s="123" t="s">
        <v>301</v>
      </c>
      <c r="O118" s="128" t="s">
        <v>302</v>
      </c>
      <c r="P118" s="156">
        <v>10200</v>
      </c>
      <c r="Q118" s="157">
        <v>8637</v>
      </c>
      <c r="R118" s="133" t="s">
        <v>100</v>
      </c>
      <c r="S118" s="133" t="s">
        <v>100</v>
      </c>
      <c r="T118" s="131" t="s">
        <v>100</v>
      </c>
      <c r="U118" s="132">
        <f t="shared" si="16"/>
        <v>1</v>
      </c>
      <c r="V118" s="210" t="s">
        <v>135</v>
      </c>
    </row>
    <row r="119" s="42" customFormat="1" ht="69" customHeight="1">
      <c r="A119" s="121" t="s">
        <v>35</v>
      </c>
      <c r="B119" s="121" t="s">
        <v>273</v>
      </c>
      <c r="C119" s="122"/>
      <c r="D119" s="123" t="s">
        <v>303</v>
      </c>
      <c r="E119" s="123" t="s">
        <v>292</v>
      </c>
      <c r="F119" s="123" t="s">
        <v>293</v>
      </c>
      <c r="G119" s="206">
        <v>25</v>
      </c>
      <c r="H119" s="206">
        <v>0</v>
      </c>
      <c r="I119" s="206"/>
      <c r="J119" s="206"/>
      <c r="K119" s="126">
        <f t="shared" si="14"/>
        <v>0</v>
      </c>
      <c r="L119" s="212"/>
      <c r="M119" s="127">
        <f t="shared" si="15"/>
        <v>0</v>
      </c>
      <c r="N119" s="123" t="s">
        <v>304</v>
      </c>
      <c r="O119" s="128" t="s">
        <v>302</v>
      </c>
      <c r="P119" s="156">
        <v>910</v>
      </c>
      <c r="Q119" s="157">
        <v>1345</v>
      </c>
      <c r="R119" s="133" t="s">
        <v>100</v>
      </c>
      <c r="S119" s="133" t="s">
        <v>100</v>
      </c>
      <c r="T119" s="131" t="s">
        <v>100</v>
      </c>
      <c r="U119" s="132">
        <f t="shared" si="16"/>
        <v>0.67657992565055758</v>
      </c>
      <c r="V119" s="211" t="s">
        <v>305</v>
      </c>
    </row>
    <row r="120" s="42" customFormat="1" ht="69" customHeight="1">
      <c r="A120" s="121" t="s">
        <v>35</v>
      </c>
      <c r="B120" s="121" t="s">
        <v>273</v>
      </c>
      <c r="C120" s="122"/>
      <c r="D120" s="123" t="s">
        <v>306</v>
      </c>
      <c r="E120" s="123" t="s">
        <v>307</v>
      </c>
      <c r="F120" s="123" t="s">
        <v>293</v>
      </c>
      <c r="G120" s="206">
        <v>0</v>
      </c>
      <c r="H120" s="206">
        <v>0</v>
      </c>
      <c r="I120" s="206"/>
      <c r="J120" s="206"/>
      <c r="K120" s="126">
        <f t="shared" si="14"/>
        <v>0</v>
      </c>
      <c r="L120" s="212"/>
      <c r="M120" s="127" t="e">
        <f t="shared" si="15"/>
        <v>#DIV/0!</v>
      </c>
      <c r="N120" s="123" t="s">
        <v>308</v>
      </c>
      <c r="O120" s="128" t="s">
        <v>302</v>
      </c>
      <c r="P120" s="156">
        <v>40000</v>
      </c>
      <c r="Q120" s="157">
        <v>29909</v>
      </c>
      <c r="R120" s="133" t="s">
        <v>100</v>
      </c>
      <c r="S120" s="133" t="s">
        <v>100</v>
      </c>
      <c r="T120" s="131" t="s">
        <v>100</v>
      </c>
      <c r="U120" s="132">
        <f t="shared" si="16"/>
        <v>1</v>
      </c>
      <c r="V120" s="210" t="s">
        <v>135</v>
      </c>
    </row>
    <row r="121" s="42" customFormat="1" ht="28.5" customHeight="1">
      <c r="A121" s="176" t="s">
        <v>309</v>
      </c>
      <c r="B121" s="177"/>
      <c r="C121" s="177"/>
      <c r="D121" s="177"/>
      <c r="E121" s="177"/>
      <c r="F121" s="177"/>
      <c r="G121" s="178"/>
      <c r="H121" s="178"/>
      <c r="I121" s="178"/>
      <c r="J121" s="178"/>
      <c r="K121" s="178"/>
      <c r="L121" s="178"/>
      <c r="M121" s="178"/>
      <c r="N121" s="120"/>
      <c r="O121" s="178"/>
      <c r="P121" s="178"/>
      <c r="Q121" s="178"/>
      <c r="R121" s="179"/>
      <c r="S121" s="179"/>
      <c r="T121" s="179"/>
      <c r="U121" s="179"/>
      <c r="V121" s="120"/>
    </row>
    <row r="122" s="42" customFormat="1" ht="28.5" customHeight="1">
      <c r="A122" s="96" t="s">
        <v>161</v>
      </c>
      <c r="B122" s="177"/>
      <c r="C122" s="177"/>
      <c r="D122" s="177"/>
      <c r="E122" s="177"/>
      <c r="F122" s="177"/>
      <c r="G122" s="180">
        <f>G123+G129</f>
        <v>2475</v>
      </c>
      <c r="H122" s="180">
        <f>H123+H129</f>
        <v>603.39999999999998</v>
      </c>
      <c r="I122" s="180">
        <f>I123+I129</f>
        <v>0</v>
      </c>
      <c r="J122" s="180">
        <f>J123+J129</f>
        <v>0</v>
      </c>
      <c r="K122" s="180">
        <f>K123+K129</f>
        <v>603.39999999999998</v>
      </c>
      <c r="L122" s="180">
        <f>L123+L129</f>
        <v>0</v>
      </c>
      <c r="M122" s="235">
        <f>IFERROR(K122/(G122-L122),1)</f>
        <v>0.24379797979797979</v>
      </c>
      <c r="N122" s="99" t="s">
        <v>310</v>
      </c>
      <c r="O122" s="100"/>
      <c r="P122" s="100"/>
      <c r="Q122" s="100"/>
      <c r="R122" s="110">
        <f>SUM(S109:S114)</f>
        <v>5.7584265010351965</v>
      </c>
      <c r="S122" s="116"/>
      <c r="T122" s="110" t="s">
        <v>100</v>
      </c>
      <c r="U122" s="116"/>
      <c r="V122" s="182" t="s">
        <v>100</v>
      </c>
    </row>
    <row r="123" s="42" customFormat="1" ht="39.75" customHeight="1">
      <c r="A123" s="96" t="s">
        <v>163</v>
      </c>
      <c r="B123" s="177"/>
      <c r="C123" s="177"/>
      <c r="D123" s="177"/>
      <c r="E123" s="177"/>
      <c r="F123" s="177"/>
      <c r="G123" s="183">
        <f>SUM(G125:G128)</f>
        <v>0</v>
      </c>
      <c r="H123" s="183">
        <f>SUM(H125:H128)</f>
        <v>0</v>
      </c>
      <c r="I123" s="183">
        <f>SUM(I125:I128)</f>
        <v>0</v>
      </c>
      <c r="J123" s="183">
        <f>SUM(J125:J128)</f>
        <v>0</v>
      </c>
      <c r="K123" s="183">
        <f>SUM(K125:K128)</f>
        <v>0</v>
      </c>
      <c r="L123" s="183">
        <f>SUM(L125:L128)</f>
        <v>0</v>
      </c>
      <c r="M123" s="179" t="s">
        <v>100</v>
      </c>
      <c r="N123" s="99" t="s">
        <v>311</v>
      </c>
      <c r="O123" s="99"/>
      <c r="P123" s="99"/>
      <c r="Q123" s="99"/>
      <c r="R123" s="184">
        <v>6</v>
      </c>
      <c r="S123" s="184"/>
      <c r="T123" s="110" t="s">
        <v>100</v>
      </c>
      <c r="U123" s="110"/>
      <c r="V123" s="182" t="s">
        <v>100</v>
      </c>
    </row>
    <row r="124" s="42" customFormat="1" ht="28.5" customHeight="1">
      <c r="A124" s="96" t="s">
        <v>165</v>
      </c>
      <c r="B124" s="177"/>
      <c r="C124" s="177"/>
      <c r="D124" s="177"/>
      <c r="E124" s="177"/>
      <c r="F124" s="177"/>
      <c r="G124" s="218"/>
      <c r="H124" s="218"/>
      <c r="I124" s="218"/>
      <c r="J124" s="218"/>
      <c r="K124" s="183"/>
      <c r="L124" s="192"/>
      <c r="M124" s="179" t="s">
        <v>100</v>
      </c>
      <c r="N124" s="186" t="s">
        <v>312</v>
      </c>
      <c r="O124" s="186"/>
      <c r="P124" s="186"/>
      <c r="Q124" s="186"/>
      <c r="R124" s="104">
        <f>R122/R123</f>
        <v>0.95973775017253271</v>
      </c>
      <c r="S124" s="104"/>
      <c r="T124" s="110" t="s">
        <v>100</v>
      </c>
      <c r="U124" s="110"/>
      <c r="V124" s="182" t="s">
        <v>100</v>
      </c>
    </row>
    <row r="125" s="42" customFormat="1" ht="28.5" customHeight="1">
      <c r="A125" s="96" t="s">
        <v>167</v>
      </c>
      <c r="B125" s="177"/>
      <c r="C125" s="177"/>
      <c r="D125" s="177"/>
      <c r="E125" s="177"/>
      <c r="F125" s="177"/>
      <c r="G125" s="183">
        <v>0</v>
      </c>
      <c r="H125" s="183">
        <v>0</v>
      </c>
      <c r="I125" s="183">
        <v>0</v>
      </c>
      <c r="J125" s="183">
        <v>0</v>
      </c>
      <c r="K125" s="183">
        <v>0</v>
      </c>
      <c r="L125" s="183">
        <v>0</v>
      </c>
      <c r="M125" s="179" t="s">
        <v>100</v>
      </c>
      <c r="N125" s="186"/>
      <c r="O125" s="186"/>
      <c r="P125" s="186"/>
      <c r="Q125" s="186"/>
      <c r="R125" s="104"/>
      <c r="S125" s="104"/>
      <c r="T125" s="110"/>
      <c r="U125" s="110"/>
      <c r="V125" s="182"/>
    </row>
    <row r="126" s="42" customFormat="1" ht="28.5" customHeight="1">
      <c r="A126" s="96" t="s">
        <v>168</v>
      </c>
      <c r="B126" s="177"/>
      <c r="C126" s="177"/>
      <c r="D126" s="177"/>
      <c r="E126" s="177"/>
      <c r="F126" s="177"/>
      <c r="G126" s="183">
        <v>0</v>
      </c>
      <c r="H126" s="183">
        <v>0</v>
      </c>
      <c r="I126" s="183">
        <v>0</v>
      </c>
      <c r="J126" s="183">
        <v>0</v>
      </c>
      <c r="K126" s="183">
        <v>0</v>
      </c>
      <c r="L126" s="183">
        <v>0</v>
      </c>
      <c r="M126" s="179" t="s">
        <v>100</v>
      </c>
      <c r="N126" s="186"/>
      <c r="O126" s="186"/>
      <c r="P126" s="186"/>
      <c r="Q126" s="186"/>
      <c r="R126" s="104"/>
      <c r="S126" s="104"/>
      <c r="T126" s="110"/>
      <c r="U126" s="110"/>
      <c r="V126" s="182"/>
    </row>
    <row r="127" s="42" customFormat="1" ht="28.5" customHeight="1">
      <c r="A127" s="96" t="s">
        <v>169</v>
      </c>
      <c r="B127" s="177"/>
      <c r="C127" s="177"/>
      <c r="D127" s="177"/>
      <c r="E127" s="177"/>
      <c r="F127" s="177"/>
      <c r="G127" s="183">
        <v>0</v>
      </c>
      <c r="H127" s="183">
        <v>0</v>
      </c>
      <c r="I127" s="183">
        <v>0</v>
      </c>
      <c r="J127" s="183">
        <v>0</v>
      </c>
      <c r="K127" s="183">
        <v>0</v>
      </c>
      <c r="L127" s="183">
        <v>0</v>
      </c>
      <c r="M127" s="179" t="s">
        <v>100</v>
      </c>
      <c r="N127" s="123" t="s">
        <v>313</v>
      </c>
      <c r="O127" s="123"/>
      <c r="P127" s="123"/>
      <c r="Q127" s="123"/>
      <c r="R127" s="131" t="s">
        <v>100</v>
      </c>
      <c r="S127" s="131"/>
      <c r="T127" s="131">
        <f>SUM(U116:U120)</f>
        <v>4.5753977917815929</v>
      </c>
      <c r="U127" s="131"/>
      <c r="V127" s="187" t="s">
        <v>100</v>
      </c>
    </row>
    <row r="128" s="42" customFormat="1" ht="45" customHeight="1">
      <c r="A128" s="96" t="s">
        <v>171</v>
      </c>
      <c r="B128" s="177"/>
      <c r="C128" s="177"/>
      <c r="D128" s="177"/>
      <c r="E128" s="177"/>
      <c r="F128" s="177"/>
      <c r="G128" s="183">
        <v>0</v>
      </c>
      <c r="H128" s="183">
        <v>0</v>
      </c>
      <c r="I128" s="183">
        <v>0</v>
      </c>
      <c r="J128" s="183">
        <v>0</v>
      </c>
      <c r="K128" s="183">
        <v>0</v>
      </c>
      <c r="L128" s="183">
        <v>0</v>
      </c>
      <c r="M128" s="179" t="s">
        <v>100</v>
      </c>
      <c r="N128" s="123" t="s">
        <v>314</v>
      </c>
      <c r="O128" s="123"/>
      <c r="P128" s="123"/>
      <c r="Q128" s="123"/>
      <c r="R128" s="131" t="s">
        <v>100</v>
      </c>
      <c r="S128" s="131"/>
      <c r="T128" s="189">
        <v>5</v>
      </c>
      <c r="U128" s="189"/>
      <c r="V128" s="187" t="s">
        <v>100</v>
      </c>
    </row>
    <row r="129" s="42" customFormat="1" ht="28.5" customHeight="1">
      <c r="A129" s="96" t="s">
        <v>173</v>
      </c>
      <c r="B129" s="177"/>
      <c r="C129" s="177"/>
      <c r="D129" s="177"/>
      <c r="E129" s="177"/>
      <c r="F129" s="177"/>
      <c r="G129" s="183">
        <f>SUM(G116:G120)</f>
        <v>2475</v>
      </c>
      <c r="H129" s="183">
        <f>SUM(H116:H120)</f>
        <v>603.39999999999998</v>
      </c>
      <c r="I129" s="183">
        <f>SUM(I116:I120)</f>
        <v>0</v>
      </c>
      <c r="J129" s="183">
        <f>SUM(J116:J120)</f>
        <v>0</v>
      </c>
      <c r="K129" s="183">
        <f>SUM(K116:K120)</f>
        <v>603.39999999999998</v>
      </c>
      <c r="L129" s="183">
        <f>SUM(L116:L120)</f>
        <v>0</v>
      </c>
      <c r="M129" s="179" t="s">
        <v>100</v>
      </c>
      <c r="N129" s="190" t="s">
        <v>315</v>
      </c>
      <c r="O129" s="190"/>
      <c r="P129" s="190"/>
      <c r="Q129" s="190"/>
      <c r="R129" s="191" t="s">
        <v>100</v>
      </c>
      <c r="S129" s="191"/>
      <c r="T129" s="191">
        <f>T127/T128</f>
        <v>0.9150795583563186</v>
      </c>
      <c r="U129" s="191"/>
      <c r="V129" s="187" t="s">
        <v>100</v>
      </c>
    </row>
    <row r="130" s="42" customFormat="1" ht="28.5" customHeight="1">
      <c r="A130" s="120"/>
      <c r="B130" s="120"/>
      <c r="C130" s="120"/>
      <c r="D130" s="120"/>
      <c r="E130" s="120"/>
      <c r="F130" s="120"/>
      <c r="G130" s="188"/>
      <c r="H130" s="188"/>
      <c r="I130" s="188"/>
      <c r="J130" s="188"/>
      <c r="K130" s="192"/>
      <c r="L130" s="192"/>
      <c r="M130" s="179"/>
      <c r="N130" s="190"/>
      <c r="O130" s="190"/>
      <c r="P130" s="190"/>
      <c r="Q130" s="190"/>
      <c r="R130" s="191"/>
      <c r="S130" s="191"/>
      <c r="T130" s="191"/>
      <c r="U130" s="191"/>
      <c r="V130" s="187"/>
    </row>
    <row r="131" s="42" customFormat="1" ht="28.5" customHeight="1">
      <c r="A131" s="120"/>
      <c r="B131" s="120"/>
      <c r="C131" s="120"/>
      <c r="D131" s="120"/>
      <c r="E131" s="120"/>
      <c r="F131" s="120"/>
      <c r="G131" s="188"/>
      <c r="H131" s="188"/>
      <c r="I131" s="188"/>
      <c r="J131" s="188"/>
      <c r="K131" s="192"/>
      <c r="L131" s="192"/>
      <c r="M131" s="179"/>
      <c r="N131" s="190"/>
      <c r="O131" s="190"/>
      <c r="P131" s="190"/>
      <c r="Q131" s="190"/>
      <c r="R131" s="191"/>
      <c r="S131" s="191"/>
      <c r="T131" s="191"/>
      <c r="U131" s="191"/>
      <c r="V131" s="187"/>
    </row>
    <row r="132" s="42" customFormat="1" ht="41.25" customHeight="1">
      <c r="A132" s="96"/>
      <c r="B132" s="177"/>
      <c r="C132" s="177"/>
      <c r="D132" s="177"/>
      <c r="E132" s="177"/>
      <c r="F132" s="177"/>
      <c r="G132" s="188"/>
      <c r="H132" s="188"/>
      <c r="I132" s="188"/>
      <c r="J132" s="188"/>
      <c r="K132" s="178"/>
      <c r="L132" s="178"/>
      <c r="M132" s="179"/>
      <c r="N132" s="193" t="s">
        <v>316</v>
      </c>
      <c r="O132" s="222"/>
      <c r="P132" s="222"/>
      <c r="Q132" s="222"/>
      <c r="R132" s="195">
        <f>0.5*R124+0.3*T129+0.2*M122</f>
        <v>0.80315233855275792</v>
      </c>
      <c r="S132" s="196"/>
      <c r="T132" s="196"/>
      <c r="U132" s="196"/>
      <c r="V132" s="197" t="s">
        <v>100</v>
      </c>
    </row>
    <row r="133" s="42" customFormat="1" ht="27.75" customHeight="1">
      <c r="A133" s="96"/>
      <c r="B133" s="96"/>
      <c r="C133" s="96"/>
      <c r="D133" s="96"/>
      <c r="E133" s="96"/>
      <c r="F133" s="96"/>
      <c r="G133" s="188"/>
      <c r="H133" s="188"/>
      <c r="I133" s="188"/>
      <c r="J133" s="188"/>
      <c r="K133" s="188"/>
      <c r="L133" s="188"/>
      <c r="M133" s="93"/>
      <c r="N133" s="193" t="s">
        <v>317</v>
      </c>
      <c r="O133" s="193"/>
      <c r="P133" s="193"/>
      <c r="Q133" s="193"/>
      <c r="R133" s="198" t="str">
        <f>IF(R132&gt;=0.95,"Высокая эффективность",IF(AND(R132&lt;0.95,R132&gt;=0.8),"Средняя эффективность",IF(AND(R132&lt;0.8,R132&gt;=0.7),"Эффективность удовлетворительная",IF(R132&lt;0.7,"Эффективность неудовлетворительная",""))))</f>
        <v xml:space="preserve">Средняя эффективность</v>
      </c>
      <c r="S133" s="198"/>
      <c r="T133" s="198"/>
      <c r="U133" s="198"/>
      <c r="V133" s="197" t="s">
        <v>100</v>
      </c>
    </row>
    <row r="134" s="42" customFormat="1" ht="31.5" customHeight="1">
      <c r="A134" s="224" t="s">
        <v>35</v>
      </c>
      <c r="B134" s="224" t="s">
        <v>318</v>
      </c>
      <c r="C134" s="236"/>
      <c r="D134" s="176" t="s">
        <v>319</v>
      </c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</row>
    <row r="135" s="42" customFormat="1" ht="103.8" customHeight="1">
      <c r="A135" s="98" t="s">
        <v>35</v>
      </c>
      <c r="B135" s="98" t="s">
        <v>318</v>
      </c>
      <c r="C135" s="152"/>
      <c r="D135" s="99" t="s">
        <v>320</v>
      </c>
      <c r="E135" s="99"/>
      <c r="F135" s="99"/>
      <c r="G135" s="99"/>
      <c r="H135" s="99"/>
      <c r="I135" s="99"/>
      <c r="J135" s="99"/>
      <c r="K135" s="99"/>
      <c r="L135" s="99"/>
      <c r="M135" s="99"/>
      <c r="N135" s="99" t="s">
        <v>321</v>
      </c>
      <c r="O135" s="101" t="s">
        <v>99</v>
      </c>
      <c r="P135" s="101">
        <v>88.799999999999997</v>
      </c>
      <c r="Q135" s="109">
        <v>88.799999999999997</v>
      </c>
      <c r="R135" s="103">
        <f t="shared" ref="R135:R149" si="17">IF((Q135/P135)&lt;1,Q135/P135,1)</f>
        <v>1</v>
      </c>
      <c r="S135" s="104" t="s">
        <v>100</v>
      </c>
      <c r="T135" s="104" t="s">
        <v>100</v>
      </c>
      <c r="U135" s="104" t="s">
        <v>100</v>
      </c>
      <c r="V135" s="105" t="s">
        <v>135</v>
      </c>
    </row>
    <row r="136" s="42" customFormat="1" ht="117.59999999999999" customHeight="1">
      <c r="A136" s="98" t="s">
        <v>35</v>
      </c>
      <c r="B136" s="98" t="s">
        <v>318</v>
      </c>
      <c r="C136" s="152" t="s">
        <v>179</v>
      </c>
      <c r="D136" s="99" t="s">
        <v>322</v>
      </c>
      <c r="E136" s="99"/>
      <c r="F136" s="99"/>
      <c r="G136" s="99"/>
      <c r="H136" s="99"/>
      <c r="I136" s="99"/>
      <c r="J136" s="99"/>
      <c r="K136" s="99"/>
      <c r="L136" s="99"/>
      <c r="M136" s="99"/>
      <c r="N136" s="99" t="s">
        <v>323</v>
      </c>
      <c r="O136" s="101" t="s">
        <v>99</v>
      </c>
      <c r="P136" s="101">
        <v>138.58000000000001</v>
      </c>
      <c r="Q136" s="237">
        <v>145.52000000000001</v>
      </c>
      <c r="R136" s="103">
        <f t="shared" si="17"/>
        <v>1</v>
      </c>
      <c r="S136" s="104" t="s">
        <v>100</v>
      </c>
      <c r="T136" s="104" t="s">
        <v>100</v>
      </c>
      <c r="U136" s="104" t="s">
        <v>100</v>
      </c>
      <c r="V136" s="105" t="s">
        <v>135</v>
      </c>
    </row>
    <row r="137" s="42" customFormat="1" ht="88.200000000000003" customHeight="1">
      <c r="A137" s="98"/>
      <c r="B137" s="98"/>
      <c r="C137" s="152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 t="s">
        <v>324</v>
      </c>
      <c r="O137" s="101" t="s">
        <v>99</v>
      </c>
      <c r="P137" s="101">
        <v>78.129999999999995</v>
      </c>
      <c r="Q137" s="109">
        <v>78.129999999999995</v>
      </c>
      <c r="R137" s="103">
        <f t="shared" si="17"/>
        <v>1</v>
      </c>
      <c r="S137" s="104" t="s">
        <v>100</v>
      </c>
      <c r="T137" s="104" t="s">
        <v>100</v>
      </c>
      <c r="U137" s="104" t="s">
        <v>100</v>
      </c>
      <c r="V137" s="105" t="s">
        <v>135</v>
      </c>
    </row>
    <row r="138" s="42" customFormat="1" ht="108.75" customHeight="1">
      <c r="A138" s="98"/>
      <c r="B138" s="98"/>
      <c r="C138" s="152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 t="s">
        <v>325</v>
      </c>
      <c r="O138" s="101" t="s">
        <v>99</v>
      </c>
      <c r="P138" s="101">
        <v>19.050000000000001</v>
      </c>
      <c r="Q138" s="109">
        <v>19.050000000000001</v>
      </c>
      <c r="R138" s="103">
        <f t="shared" si="17"/>
        <v>1</v>
      </c>
      <c r="S138" s="104" t="s">
        <v>100</v>
      </c>
      <c r="T138" s="104" t="s">
        <v>100</v>
      </c>
      <c r="U138" s="104" t="s">
        <v>100</v>
      </c>
      <c r="V138" s="105" t="s">
        <v>135</v>
      </c>
    </row>
    <row r="139" s="42" customFormat="1" ht="210.59999999999999" customHeight="1">
      <c r="A139" s="98"/>
      <c r="B139" s="98"/>
      <c r="C139" s="152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 t="s">
        <v>326</v>
      </c>
      <c r="O139" s="101" t="s">
        <v>99</v>
      </c>
      <c r="P139" s="101">
        <v>6.6699999999999999</v>
      </c>
      <c r="Q139" s="208">
        <v>25</v>
      </c>
      <c r="R139" s="104" t="s">
        <v>100</v>
      </c>
      <c r="S139" s="103">
        <f t="shared" si="13"/>
        <v>0.26679999999999998</v>
      </c>
      <c r="T139" s="104" t="s">
        <v>100</v>
      </c>
      <c r="U139" s="104" t="s">
        <v>100</v>
      </c>
      <c r="V139" s="145" t="s">
        <v>327</v>
      </c>
    </row>
    <row r="140" s="42" customFormat="1" ht="243" customHeight="1">
      <c r="A140" s="98"/>
      <c r="B140" s="98"/>
      <c r="C140" s="152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 t="s">
        <v>328</v>
      </c>
      <c r="O140" s="101" t="s">
        <v>99</v>
      </c>
      <c r="P140" s="101">
        <v>27.800000000000001</v>
      </c>
      <c r="Q140" s="238">
        <v>17.646999999999998</v>
      </c>
      <c r="R140" s="104" t="s">
        <v>100</v>
      </c>
      <c r="S140" s="103">
        <f t="shared" si="13"/>
        <v>1</v>
      </c>
      <c r="T140" s="104" t="s">
        <v>100</v>
      </c>
      <c r="U140" s="104" t="s">
        <v>100</v>
      </c>
      <c r="V140" s="105" t="s">
        <v>135</v>
      </c>
    </row>
    <row r="141" s="42" customFormat="1" ht="298.5" customHeight="1">
      <c r="A141" s="98"/>
      <c r="B141" s="98"/>
      <c r="C141" s="152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 t="s">
        <v>329</v>
      </c>
      <c r="O141" s="101" t="s">
        <v>122</v>
      </c>
      <c r="P141" s="101">
        <v>105</v>
      </c>
      <c r="Q141" s="109">
        <v>233</v>
      </c>
      <c r="R141" s="103">
        <f t="shared" si="17"/>
        <v>1</v>
      </c>
      <c r="S141" s="104" t="s">
        <v>100</v>
      </c>
      <c r="T141" s="104" t="s">
        <v>100</v>
      </c>
      <c r="U141" s="104" t="s">
        <v>100</v>
      </c>
      <c r="V141" s="105" t="s">
        <v>135</v>
      </c>
    </row>
    <row r="142" s="42" customFormat="1" ht="119.40000000000001" customHeight="1">
      <c r="A142" s="98"/>
      <c r="B142" s="98"/>
      <c r="C142" s="152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 t="s">
        <v>330</v>
      </c>
      <c r="O142" s="101" t="s">
        <v>99</v>
      </c>
      <c r="P142" s="101">
        <v>95</v>
      </c>
      <c r="Q142" s="226">
        <v>99.950000000000003</v>
      </c>
      <c r="R142" s="103">
        <f t="shared" si="17"/>
        <v>1</v>
      </c>
      <c r="S142" s="104" t="s">
        <v>100</v>
      </c>
      <c r="T142" s="104" t="s">
        <v>100</v>
      </c>
      <c r="U142" s="104" t="s">
        <v>100</v>
      </c>
      <c r="V142" s="105" t="s">
        <v>135</v>
      </c>
    </row>
    <row r="143" s="42" customFormat="1" ht="31.5" customHeight="1">
      <c r="A143" s="92" t="s">
        <v>35</v>
      </c>
      <c r="B143" s="92" t="s">
        <v>318</v>
      </c>
      <c r="C143" s="154" t="s">
        <v>179</v>
      </c>
      <c r="D143" s="96" t="s">
        <v>331</v>
      </c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</row>
    <row r="144" s="42" customFormat="1" ht="165" customHeight="1">
      <c r="A144" s="121" t="s">
        <v>35</v>
      </c>
      <c r="B144" s="121" t="s">
        <v>318</v>
      </c>
      <c r="C144" s="122" t="s">
        <v>332</v>
      </c>
      <c r="D144" s="123" t="s">
        <v>333</v>
      </c>
      <c r="E144" s="123" t="s">
        <v>334</v>
      </c>
      <c r="F144" s="123" t="s">
        <v>117</v>
      </c>
      <c r="G144" s="215">
        <v>32536.48</v>
      </c>
      <c r="H144" s="239">
        <v>32453.02</v>
      </c>
      <c r="I144" s="206"/>
      <c r="J144" s="206"/>
      <c r="K144" s="126">
        <f t="shared" ref="K144:K151" si="18">H144-I144+J144</f>
        <v>32453.02</v>
      </c>
      <c r="L144" s="208"/>
      <c r="M144" s="127">
        <f t="shared" ref="M144:M197" si="19">IF((K144/(G144-L144))&lt;1,(K144/(G144-L144)),1)</f>
        <v>0.99743487924938412</v>
      </c>
      <c r="N144" s="123" t="s">
        <v>335</v>
      </c>
      <c r="O144" s="128" t="s">
        <v>99</v>
      </c>
      <c r="P144" s="128">
        <v>100</v>
      </c>
      <c r="Q144" s="137">
        <v>95</v>
      </c>
      <c r="R144" s="133" t="s">
        <v>100</v>
      </c>
      <c r="S144" s="133" t="s">
        <v>100</v>
      </c>
      <c r="T144" s="132" t="s">
        <v>100</v>
      </c>
      <c r="U144" s="133" t="s">
        <v>100</v>
      </c>
      <c r="V144" s="211" t="s">
        <v>199</v>
      </c>
    </row>
    <row r="145" s="42" customFormat="1" ht="129.59999999999999" customHeight="1">
      <c r="A145" s="121" t="s">
        <v>35</v>
      </c>
      <c r="B145" s="121" t="s">
        <v>318</v>
      </c>
      <c r="C145" s="122" t="s">
        <v>336</v>
      </c>
      <c r="D145" s="123" t="s">
        <v>337</v>
      </c>
      <c r="E145" s="123" t="s">
        <v>338</v>
      </c>
      <c r="F145" s="123" t="s">
        <v>117</v>
      </c>
      <c r="G145" s="215">
        <v>0</v>
      </c>
      <c r="H145" s="215">
        <v>0</v>
      </c>
      <c r="I145" s="206"/>
      <c r="J145" s="206"/>
      <c r="K145" s="126">
        <f t="shared" si="18"/>
        <v>0</v>
      </c>
      <c r="L145" s="212"/>
      <c r="M145" s="127" t="e">
        <f t="shared" si="19"/>
        <v>#DIV/0!</v>
      </c>
      <c r="N145" s="123" t="s">
        <v>339</v>
      </c>
      <c r="O145" s="128" t="s">
        <v>262</v>
      </c>
      <c r="P145" s="128">
        <v>0</v>
      </c>
      <c r="Q145" s="109">
        <v>1</v>
      </c>
      <c r="R145" s="133" t="s">
        <v>100</v>
      </c>
      <c r="S145" s="133" t="s">
        <v>100</v>
      </c>
      <c r="T145" s="132" t="s">
        <v>100</v>
      </c>
      <c r="U145" s="133" t="s">
        <v>100</v>
      </c>
      <c r="V145" s="211" t="s">
        <v>199</v>
      </c>
    </row>
    <row r="146" s="42" customFormat="1" ht="81" customHeight="1">
      <c r="A146" s="121" t="s">
        <v>35</v>
      </c>
      <c r="B146" s="121" t="s">
        <v>318</v>
      </c>
      <c r="C146" s="122" t="s">
        <v>340</v>
      </c>
      <c r="D146" s="123" t="s">
        <v>341</v>
      </c>
      <c r="E146" s="123" t="s">
        <v>338</v>
      </c>
      <c r="F146" s="123" t="s">
        <v>117</v>
      </c>
      <c r="G146" s="239">
        <v>11577</v>
      </c>
      <c r="H146" s="239">
        <v>11524.860000000001</v>
      </c>
      <c r="I146" s="206"/>
      <c r="J146" s="206"/>
      <c r="K146" s="126">
        <f t="shared" si="18"/>
        <v>11524.860000000001</v>
      </c>
      <c r="L146" s="212"/>
      <c r="M146" s="127">
        <f t="shared" si="19"/>
        <v>0.99549624254988345</v>
      </c>
      <c r="N146" s="123" t="s">
        <v>342</v>
      </c>
      <c r="O146" s="128" t="s">
        <v>122</v>
      </c>
      <c r="P146" s="128">
        <v>27</v>
      </c>
      <c r="Q146" s="109">
        <v>27</v>
      </c>
      <c r="R146" s="133" t="s">
        <v>100</v>
      </c>
      <c r="S146" s="133" t="s">
        <v>100</v>
      </c>
      <c r="T146" s="131">
        <f t="shared" ref="T146:T151" si="20">IF((Q146/P146)&lt;1,Q146/P146,1)</f>
        <v>1</v>
      </c>
      <c r="U146" s="133" t="s">
        <v>100</v>
      </c>
      <c r="V146" s="105" t="s">
        <v>135</v>
      </c>
    </row>
    <row r="147" s="42" customFormat="1" ht="76.799999999999997" customHeight="1">
      <c r="A147" s="121"/>
      <c r="B147" s="121"/>
      <c r="C147" s="122"/>
      <c r="D147" s="123"/>
      <c r="E147" s="123"/>
      <c r="F147" s="123" t="s">
        <v>130</v>
      </c>
      <c r="G147" s="206">
        <v>0</v>
      </c>
      <c r="H147" s="206">
        <v>0</v>
      </c>
      <c r="I147" s="206"/>
      <c r="J147" s="206"/>
      <c r="K147" s="126">
        <f t="shared" si="18"/>
        <v>0</v>
      </c>
      <c r="L147" s="212"/>
      <c r="M147" s="127" t="e">
        <f t="shared" si="19"/>
        <v>#DIV/0!</v>
      </c>
      <c r="N147" s="123"/>
      <c r="O147" s="128"/>
      <c r="P147" s="128"/>
      <c r="Q147" s="109"/>
      <c r="R147" s="133"/>
      <c r="S147" s="133"/>
      <c r="T147" s="131"/>
      <c r="U147" s="133"/>
      <c r="V147" s="105"/>
    </row>
    <row r="148" s="42" customFormat="1" ht="135.75" customHeight="1">
      <c r="A148" s="121" t="s">
        <v>35</v>
      </c>
      <c r="B148" s="121" t="s">
        <v>318</v>
      </c>
      <c r="C148" s="122" t="s">
        <v>336</v>
      </c>
      <c r="D148" s="123" t="s">
        <v>343</v>
      </c>
      <c r="E148" s="123" t="s">
        <v>338</v>
      </c>
      <c r="F148" s="123" t="s">
        <v>117</v>
      </c>
      <c r="G148" s="206">
        <v>0</v>
      </c>
      <c r="H148" s="206">
        <v>0</v>
      </c>
      <c r="I148" s="206"/>
      <c r="J148" s="206"/>
      <c r="K148" s="126">
        <f t="shared" si="18"/>
        <v>0</v>
      </c>
      <c r="L148" s="212"/>
      <c r="M148" s="127" t="e">
        <f t="shared" si="19"/>
        <v>#DIV/0!</v>
      </c>
      <c r="N148" s="123" t="s">
        <v>344</v>
      </c>
      <c r="O148" s="128" t="s">
        <v>99</v>
      </c>
      <c r="P148" s="128">
        <v>30</v>
      </c>
      <c r="Q148" s="109">
        <v>34</v>
      </c>
      <c r="R148" s="133" t="s">
        <v>100</v>
      </c>
      <c r="S148" s="133" t="s">
        <v>100</v>
      </c>
      <c r="T148" s="132">
        <f t="shared" si="20"/>
        <v>1</v>
      </c>
      <c r="U148" s="133" t="s">
        <v>100</v>
      </c>
      <c r="V148" s="105" t="s">
        <v>135</v>
      </c>
    </row>
    <row r="149" s="42" customFormat="1" ht="105" customHeight="1">
      <c r="A149" s="98" t="s">
        <v>35</v>
      </c>
      <c r="B149" s="98" t="s">
        <v>318</v>
      </c>
      <c r="C149" s="152"/>
      <c r="D149" s="99" t="s">
        <v>345</v>
      </c>
      <c r="E149" s="99"/>
      <c r="F149" s="99"/>
      <c r="G149" s="99"/>
      <c r="H149" s="99"/>
      <c r="I149" s="99"/>
      <c r="J149" s="99"/>
      <c r="K149" s="99"/>
      <c r="L149" s="99"/>
      <c r="M149" s="99"/>
      <c r="N149" s="99" t="s">
        <v>346</v>
      </c>
      <c r="O149" s="101" t="s">
        <v>134</v>
      </c>
      <c r="P149" s="240">
        <v>47475</v>
      </c>
      <c r="Q149" s="241">
        <v>78166.25</v>
      </c>
      <c r="R149" s="103">
        <f t="shared" si="17"/>
        <v>1</v>
      </c>
      <c r="S149" s="104" t="s">
        <v>100</v>
      </c>
      <c r="T149" s="104" t="s">
        <v>100</v>
      </c>
      <c r="U149" s="104" t="s">
        <v>100</v>
      </c>
      <c r="V149" s="105" t="s">
        <v>135</v>
      </c>
    </row>
    <row r="150" s="42" customFormat="1" ht="32.25" customHeight="1">
      <c r="A150" s="92" t="s">
        <v>35</v>
      </c>
      <c r="B150" s="92" t="s">
        <v>318</v>
      </c>
      <c r="C150" s="154"/>
      <c r="D150" s="96" t="s">
        <v>347</v>
      </c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</row>
    <row r="151" s="42" customFormat="1" ht="143.40000000000001" customHeight="1">
      <c r="A151" s="121" t="s">
        <v>35</v>
      </c>
      <c r="B151" s="121" t="s">
        <v>318</v>
      </c>
      <c r="C151" s="242" t="s">
        <v>336</v>
      </c>
      <c r="D151" s="123" t="s">
        <v>348</v>
      </c>
      <c r="E151" s="123" t="s">
        <v>338</v>
      </c>
      <c r="F151" s="123" t="s">
        <v>349</v>
      </c>
      <c r="G151" s="206">
        <v>0</v>
      </c>
      <c r="H151" s="206">
        <v>0</v>
      </c>
      <c r="I151" s="206"/>
      <c r="J151" s="206"/>
      <c r="K151" s="126">
        <f t="shared" si="18"/>
        <v>0</v>
      </c>
      <c r="L151" s="212"/>
      <c r="M151" s="127" t="e">
        <f t="shared" si="19"/>
        <v>#DIV/0!</v>
      </c>
      <c r="N151" s="123" t="s">
        <v>350</v>
      </c>
      <c r="O151" s="128" t="s">
        <v>122</v>
      </c>
      <c r="P151" s="128">
        <v>4</v>
      </c>
      <c r="Q151" s="153">
        <v>28</v>
      </c>
      <c r="R151" s="133" t="s">
        <v>100</v>
      </c>
      <c r="S151" s="133" t="s">
        <v>100</v>
      </c>
      <c r="T151" s="132">
        <f t="shared" si="20"/>
        <v>1</v>
      </c>
      <c r="U151" s="133" t="s">
        <v>100</v>
      </c>
      <c r="V151" s="105" t="s">
        <v>135</v>
      </c>
    </row>
    <row r="152" ht="15">
      <c r="A152" s="176" t="s">
        <v>351</v>
      </c>
      <c r="B152" s="177"/>
      <c r="C152" s="177"/>
      <c r="D152" s="177"/>
      <c r="E152" s="177"/>
      <c r="F152" s="177"/>
      <c r="G152" s="178"/>
      <c r="H152" s="178"/>
      <c r="I152" s="178"/>
      <c r="J152" s="178"/>
      <c r="K152" s="178"/>
      <c r="L152" s="178"/>
      <c r="M152" s="178"/>
      <c r="N152" s="120"/>
      <c r="O152" s="178"/>
      <c r="P152" s="178"/>
      <c r="Q152" s="178"/>
      <c r="R152" s="179"/>
      <c r="S152" s="179"/>
      <c r="T152" s="179"/>
      <c r="U152" s="179"/>
      <c r="V152" s="120"/>
    </row>
    <row r="153" ht="24.75" customHeight="1">
      <c r="A153" s="96" t="s">
        <v>161</v>
      </c>
      <c r="B153" s="177"/>
      <c r="C153" s="177"/>
      <c r="D153" s="177"/>
      <c r="E153" s="177"/>
      <c r="F153" s="177"/>
      <c r="G153" s="180">
        <f>G154+G160</f>
        <v>44113.479999999996</v>
      </c>
      <c r="H153" s="180">
        <f>H154+H160</f>
        <v>43977.880000000005</v>
      </c>
      <c r="I153" s="180">
        <f>I154+I160</f>
        <v>0</v>
      </c>
      <c r="J153" s="180">
        <f>J154+J160</f>
        <v>0</v>
      </c>
      <c r="K153" s="180">
        <f>K154+K160</f>
        <v>43977.880000000005</v>
      </c>
      <c r="L153" s="180">
        <f>L154+L160</f>
        <v>0</v>
      </c>
      <c r="M153" s="181">
        <f t="shared" si="19"/>
        <v>0.99692610966081141</v>
      </c>
      <c r="N153" s="99" t="s">
        <v>352</v>
      </c>
      <c r="O153" s="100"/>
      <c r="P153" s="100"/>
      <c r="Q153" s="100"/>
      <c r="R153" s="110">
        <f>SUM(R135:R138,S139:S140,R141,R142,R149)</f>
        <v>8.2667999999999999</v>
      </c>
      <c r="S153" s="116"/>
      <c r="T153" s="110" t="s">
        <v>100</v>
      </c>
      <c r="U153" s="116"/>
      <c r="V153" s="182" t="s">
        <v>100</v>
      </c>
    </row>
    <row r="154" ht="33.75" customHeight="1">
      <c r="A154" s="96" t="s">
        <v>163</v>
      </c>
      <c r="B154" s="177"/>
      <c r="C154" s="177"/>
      <c r="D154" s="177"/>
      <c r="E154" s="177"/>
      <c r="F154" s="177"/>
      <c r="G154" s="183">
        <f>SUM(G156:G160)</f>
        <v>44113.479999999996</v>
      </c>
      <c r="H154" s="183">
        <f>SUM(H156:H160)</f>
        <v>43977.880000000005</v>
      </c>
      <c r="I154" s="183">
        <f>SUM(I156:I160)</f>
        <v>0</v>
      </c>
      <c r="J154" s="183">
        <f>SUM(J156:J160)</f>
        <v>0</v>
      </c>
      <c r="K154" s="183">
        <f>SUM(K156:K160)</f>
        <v>43977.880000000005</v>
      </c>
      <c r="L154" s="183">
        <f>SUM(L156:L160)</f>
        <v>0</v>
      </c>
      <c r="M154" s="179" t="s">
        <v>100</v>
      </c>
      <c r="N154" s="99" t="s">
        <v>353</v>
      </c>
      <c r="O154" s="99"/>
      <c r="P154" s="99"/>
      <c r="Q154" s="99"/>
      <c r="R154" s="184">
        <v>9</v>
      </c>
      <c r="S154" s="184"/>
      <c r="T154" s="110" t="s">
        <v>100</v>
      </c>
      <c r="U154" s="110"/>
      <c r="V154" s="182" t="s">
        <v>100</v>
      </c>
    </row>
    <row r="155" ht="15">
      <c r="A155" s="96" t="s">
        <v>165</v>
      </c>
      <c r="B155" s="177"/>
      <c r="C155" s="177"/>
      <c r="D155" s="177"/>
      <c r="E155" s="177"/>
      <c r="F155" s="177"/>
      <c r="G155" s="183"/>
      <c r="H155" s="183"/>
      <c r="I155" s="183"/>
      <c r="J155" s="183"/>
      <c r="K155" s="183"/>
      <c r="L155" s="185"/>
      <c r="M155" s="179" t="s">
        <v>100</v>
      </c>
      <c r="N155" s="186" t="s">
        <v>354</v>
      </c>
      <c r="O155" s="186"/>
      <c r="P155" s="186"/>
      <c r="Q155" s="186"/>
      <c r="R155" s="104">
        <f>R153/R154</f>
        <v>0.91853333333333331</v>
      </c>
      <c r="S155" s="104"/>
      <c r="T155" s="110" t="s">
        <v>100</v>
      </c>
      <c r="U155" s="110"/>
      <c r="V155" s="182" t="s">
        <v>100</v>
      </c>
    </row>
    <row r="156" ht="36.75" customHeight="1">
      <c r="A156" s="96" t="s">
        <v>167</v>
      </c>
      <c r="B156" s="177"/>
      <c r="C156" s="177"/>
      <c r="D156" s="177"/>
      <c r="E156" s="177"/>
      <c r="F156" s="177"/>
      <c r="G156" s="183">
        <f>SUM(G144,G146)</f>
        <v>44113.479999999996</v>
      </c>
      <c r="H156" s="183">
        <f>SUM(H144,H146)</f>
        <v>43977.880000000005</v>
      </c>
      <c r="I156" s="183">
        <f>SUM(I144,I146)</f>
        <v>0</v>
      </c>
      <c r="J156" s="183">
        <f>SUM(J144,J146)</f>
        <v>0</v>
      </c>
      <c r="K156" s="183">
        <f>SUM(K144,K146)</f>
        <v>43977.880000000005</v>
      </c>
      <c r="L156" s="183">
        <f>SUM(L144,L146)</f>
        <v>0</v>
      </c>
      <c r="M156" s="179" t="s">
        <v>100</v>
      </c>
      <c r="N156" s="186"/>
      <c r="O156" s="186"/>
      <c r="P156" s="186"/>
      <c r="Q156" s="186"/>
      <c r="R156" s="104"/>
      <c r="S156" s="104"/>
      <c r="T156" s="110"/>
      <c r="U156" s="110"/>
      <c r="V156" s="182"/>
    </row>
    <row r="157" ht="29.25" customHeight="1">
      <c r="A157" s="96" t="s">
        <v>168</v>
      </c>
      <c r="B157" s="177"/>
      <c r="C157" s="177"/>
      <c r="D157" s="177"/>
      <c r="E157" s="177"/>
      <c r="F157" s="177"/>
      <c r="G157" s="183">
        <v>0</v>
      </c>
      <c r="H157" s="183">
        <v>0</v>
      </c>
      <c r="I157" s="183">
        <v>0</v>
      </c>
      <c r="J157" s="183">
        <v>0</v>
      </c>
      <c r="K157" s="183">
        <v>0</v>
      </c>
      <c r="L157" s="183">
        <v>0</v>
      </c>
      <c r="M157" s="179" t="s">
        <v>100</v>
      </c>
      <c r="N157" s="186"/>
      <c r="O157" s="186"/>
      <c r="P157" s="186"/>
      <c r="Q157" s="186"/>
      <c r="R157" s="104"/>
      <c r="S157" s="104"/>
      <c r="T157" s="110"/>
      <c r="U157" s="110"/>
      <c r="V157" s="182"/>
    </row>
    <row r="158" ht="27.75" customHeight="1">
      <c r="A158" s="96" t="s">
        <v>169</v>
      </c>
      <c r="B158" s="177"/>
      <c r="C158" s="177"/>
      <c r="D158" s="177"/>
      <c r="E158" s="177"/>
      <c r="F158" s="177"/>
      <c r="G158" s="183">
        <f>G147</f>
        <v>0</v>
      </c>
      <c r="H158" s="183">
        <f>H147</f>
        <v>0</v>
      </c>
      <c r="I158" s="183">
        <f>I147</f>
        <v>0</v>
      </c>
      <c r="J158" s="183">
        <f>J147</f>
        <v>0</v>
      </c>
      <c r="K158" s="183">
        <f>K147</f>
        <v>0</v>
      </c>
      <c r="L158" s="183">
        <f>L147</f>
        <v>0</v>
      </c>
      <c r="M158" s="179" t="s">
        <v>100</v>
      </c>
      <c r="N158" s="123" t="s">
        <v>355</v>
      </c>
      <c r="O158" s="123"/>
      <c r="P158" s="123"/>
      <c r="Q158" s="123"/>
      <c r="R158" s="131" t="s">
        <v>100</v>
      </c>
      <c r="S158" s="131"/>
      <c r="T158" s="131">
        <f>SUM(T146:T148,T151)</f>
        <v>3</v>
      </c>
      <c r="U158" s="131"/>
      <c r="V158" s="187" t="s">
        <v>100</v>
      </c>
    </row>
    <row r="159" ht="39" customHeight="1">
      <c r="A159" s="96" t="s">
        <v>171</v>
      </c>
      <c r="B159" s="177"/>
      <c r="C159" s="177"/>
      <c r="D159" s="177"/>
      <c r="E159" s="177"/>
      <c r="F159" s="177"/>
      <c r="G159" s="188">
        <v>0</v>
      </c>
      <c r="H159" s="188">
        <v>0</v>
      </c>
      <c r="I159" s="188">
        <v>0</v>
      </c>
      <c r="J159" s="188">
        <v>0</v>
      </c>
      <c r="K159" s="188">
        <v>0</v>
      </c>
      <c r="L159" s="188">
        <v>0</v>
      </c>
      <c r="M159" s="179" t="s">
        <v>100</v>
      </c>
      <c r="N159" s="123" t="s">
        <v>356</v>
      </c>
      <c r="O159" s="123"/>
      <c r="P159" s="123"/>
      <c r="Q159" s="123"/>
      <c r="R159" s="131" t="s">
        <v>100</v>
      </c>
      <c r="S159" s="131"/>
      <c r="T159" s="189">
        <v>3</v>
      </c>
      <c r="U159" s="189"/>
      <c r="V159" s="187" t="s">
        <v>100</v>
      </c>
    </row>
    <row r="160" ht="27.75" customHeight="1">
      <c r="A160" s="96" t="s">
        <v>173</v>
      </c>
      <c r="B160" s="177"/>
      <c r="C160" s="177"/>
      <c r="D160" s="177"/>
      <c r="E160" s="177"/>
      <c r="F160" s="177"/>
      <c r="G160" s="188">
        <f>G151</f>
        <v>0</v>
      </c>
      <c r="H160" s="188">
        <f>H151</f>
        <v>0</v>
      </c>
      <c r="I160" s="188">
        <f>I151</f>
        <v>0</v>
      </c>
      <c r="J160" s="188">
        <f>J151</f>
        <v>0</v>
      </c>
      <c r="K160" s="188">
        <f>K151</f>
        <v>0</v>
      </c>
      <c r="L160" s="188">
        <f>L151</f>
        <v>0</v>
      </c>
      <c r="M160" s="179" t="s">
        <v>100</v>
      </c>
      <c r="N160" s="190" t="s">
        <v>357</v>
      </c>
      <c r="O160" s="190"/>
      <c r="P160" s="190"/>
      <c r="Q160" s="190"/>
      <c r="R160" s="191" t="s">
        <v>100</v>
      </c>
      <c r="S160" s="191"/>
      <c r="T160" s="191">
        <f>T158/T159</f>
        <v>1</v>
      </c>
      <c r="U160" s="191"/>
      <c r="V160" s="187" t="s">
        <v>100</v>
      </c>
    </row>
    <row r="161" ht="15">
      <c r="A161" s="120"/>
      <c r="B161" s="120"/>
      <c r="C161" s="120"/>
      <c r="D161" s="120"/>
      <c r="E161" s="120"/>
      <c r="F161" s="120"/>
      <c r="G161" s="188"/>
      <c r="H161" s="188"/>
      <c r="I161" s="188"/>
      <c r="J161" s="188"/>
      <c r="K161" s="192"/>
      <c r="L161" s="192"/>
      <c r="M161" s="179"/>
      <c r="N161" s="190"/>
      <c r="O161" s="190"/>
      <c r="P161" s="190"/>
      <c r="Q161" s="190"/>
      <c r="R161" s="191"/>
      <c r="S161" s="191"/>
      <c r="T161" s="191"/>
      <c r="U161" s="191"/>
      <c r="V161" s="187"/>
    </row>
    <row r="162" ht="15">
      <c r="A162" s="120"/>
      <c r="B162" s="120"/>
      <c r="C162" s="120"/>
      <c r="D162" s="120"/>
      <c r="E162" s="120"/>
      <c r="F162" s="120"/>
      <c r="G162" s="188"/>
      <c r="H162" s="188"/>
      <c r="I162" s="188"/>
      <c r="J162" s="188"/>
      <c r="K162" s="192"/>
      <c r="L162" s="192"/>
      <c r="M162" s="179"/>
      <c r="N162" s="190"/>
      <c r="O162" s="190"/>
      <c r="P162" s="190"/>
      <c r="Q162" s="190"/>
      <c r="R162" s="191"/>
      <c r="S162" s="191"/>
      <c r="T162" s="191"/>
      <c r="U162" s="191"/>
      <c r="V162" s="187"/>
    </row>
    <row r="163" ht="32.25" customHeight="1">
      <c r="A163" s="96"/>
      <c r="B163" s="177"/>
      <c r="C163" s="177"/>
      <c r="D163" s="177"/>
      <c r="E163" s="177"/>
      <c r="F163" s="177"/>
      <c r="G163" s="188"/>
      <c r="H163" s="188"/>
      <c r="I163" s="188"/>
      <c r="J163" s="188"/>
      <c r="K163" s="178"/>
      <c r="L163" s="178"/>
      <c r="M163" s="179"/>
      <c r="N163" s="193" t="s">
        <v>358</v>
      </c>
      <c r="O163" s="222"/>
      <c r="P163" s="222"/>
      <c r="Q163" s="222"/>
      <c r="R163" s="195">
        <f>0.5*R155+0.3*T160+0.2*M153</f>
        <v>0.95865188859882888</v>
      </c>
      <c r="S163" s="196"/>
      <c r="T163" s="196"/>
      <c r="U163" s="196"/>
      <c r="V163" s="197" t="s">
        <v>100</v>
      </c>
    </row>
    <row r="164" ht="24" customHeight="1">
      <c r="A164" s="96"/>
      <c r="B164" s="96"/>
      <c r="C164" s="96"/>
      <c r="D164" s="96"/>
      <c r="E164" s="96"/>
      <c r="F164" s="96"/>
      <c r="G164" s="188"/>
      <c r="H164" s="188"/>
      <c r="I164" s="188"/>
      <c r="J164" s="188"/>
      <c r="K164" s="188"/>
      <c r="L164" s="188"/>
      <c r="M164" s="93"/>
      <c r="N164" s="193" t="s">
        <v>359</v>
      </c>
      <c r="O164" s="193"/>
      <c r="P164" s="193"/>
      <c r="Q164" s="193"/>
      <c r="R164" s="198" t="str">
        <f>IF(R163&gt;=0.95,"Высокая эффективность",IF(AND(R163&lt;0.95,R163&gt;=0.8),"Средняя эффективность",IF(AND(R163&lt;0.8,R163&gt;=0.7),"Эффективность удовлетворительная",IF(R163&lt;0.7,"Эффективность неудовлетворительная",""))))</f>
        <v xml:space="preserve">Высокая эффективность</v>
      </c>
      <c r="S164" s="198"/>
      <c r="T164" s="198"/>
      <c r="U164" s="198"/>
      <c r="V164" s="197" t="s">
        <v>100</v>
      </c>
    </row>
    <row r="165" s="42" customFormat="1" ht="21" customHeight="1">
      <c r="A165" s="224" t="s">
        <v>35</v>
      </c>
      <c r="B165" s="224" t="s">
        <v>360</v>
      </c>
      <c r="C165" s="154"/>
      <c r="D165" s="225" t="s">
        <v>361</v>
      </c>
      <c r="E165" s="225"/>
      <c r="F165" s="225"/>
      <c r="G165" s="225"/>
      <c r="H165" s="225"/>
      <c r="I165" s="225"/>
      <c r="J165" s="225"/>
      <c r="K165" s="225"/>
      <c r="L165" s="225"/>
      <c r="M165" s="225"/>
      <c r="N165" s="225"/>
      <c r="O165" s="225"/>
      <c r="P165" s="225"/>
      <c r="Q165" s="225"/>
      <c r="R165" s="225"/>
      <c r="S165" s="225"/>
      <c r="T165" s="225"/>
      <c r="U165" s="225"/>
      <c r="V165" s="176"/>
    </row>
    <row r="166" s="42" customFormat="1" ht="82.5" customHeight="1">
      <c r="A166" s="98" t="s">
        <v>35</v>
      </c>
      <c r="B166" s="98" t="s">
        <v>360</v>
      </c>
      <c r="C166" s="152"/>
      <c r="D166" s="99" t="s">
        <v>362</v>
      </c>
      <c r="E166" s="99"/>
      <c r="F166" s="99"/>
      <c r="G166" s="99"/>
      <c r="H166" s="99"/>
      <c r="I166" s="99"/>
      <c r="J166" s="99"/>
      <c r="K166" s="99"/>
      <c r="L166" s="99"/>
      <c r="M166" s="99"/>
      <c r="N166" s="99" t="s">
        <v>104</v>
      </c>
      <c r="O166" s="101" t="s">
        <v>99</v>
      </c>
      <c r="P166" s="101">
        <v>110</v>
      </c>
      <c r="Q166" s="153">
        <v>129</v>
      </c>
      <c r="R166" s="103">
        <f t="shared" ref="R166:R178" si="21">IF((Q166/P166)&lt;1,Q166/P166,1)</f>
        <v>1</v>
      </c>
      <c r="S166" s="104" t="s">
        <v>100</v>
      </c>
      <c r="T166" s="104" t="s">
        <v>100</v>
      </c>
      <c r="U166" s="104" t="s">
        <v>100</v>
      </c>
      <c r="V166" s="105" t="s">
        <v>135</v>
      </c>
    </row>
    <row r="167" s="42" customFormat="1" ht="109.5" customHeight="1">
      <c r="A167" s="98" t="s">
        <v>35</v>
      </c>
      <c r="B167" s="98" t="s">
        <v>360</v>
      </c>
      <c r="C167" s="152"/>
      <c r="D167" s="99" t="s">
        <v>363</v>
      </c>
      <c r="E167" s="99"/>
      <c r="F167" s="99"/>
      <c r="G167" s="99"/>
      <c r="H167" s="99"/>
      <c r="I167" s="99"/>
      <c r="J167" s="99"/>
      <c r="K167" s="99"/>
      <c r="L167" s="99"/>
      <c r="M167" s="99"/>
      <c r="N167" s="99" t="s">
        <v>364</v>
      </c>
      <c r="O167" s="101" t="s">
        <v>99</v>
      </c>
      <c r="P167" s="202">
        <v>12</v>
      </c>
      <c r="Q167" s="157">
        <v>15</v>
      </c>
      <c r="R167" s="103">
        <f t="shared" si="21"/>
        <v>1</v>
      </c>
      <c r="S167" s="104" t="s">
        <v>100</v>
      </c>
      <c r="T167" s="104" t="s">
        <v>100</v>
      </c>
      <c r="U167" s="104" t="s">
        <v>100</v>
      </c>
      <c r="V167" s="105" t="s">
        <v>135</v>
      </c>
    </row>
    <row r="168" s="42" customFormat="1" ht="29.25" customHeight="1">
      <c r="A168" s="92" t="s">
        <v>35</v>
      </c>
      <c r="B168" s="92" t="s">
        <v>360</v>
      </c>
      <c r="C168" s="154" t="s">
        <v>179</v>
      </c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</row>
    <row r="169" s="42" customFormat="1" ht="120" customHeight="1">
      <c r="A169" s="121" t="s">
        <v>35</v>
      </c>
      <c r="B169" s="121" t="s">
        <v>360</v>
      </c>
      <c r="C169" s="122" t="s">
        <v>196</v>
      </c>
      <c r="D169" s="123" t="s">
        <v>365</v>
      </c>
      <c r="E169" s="123" t="s">
        <v>366</v>
      </c>
      <c r="F169" s="123" t="s">
        <v>117</v>
      </c>
      <c r="G169" s="206">
        <v>22738.099999999999</v>
      </c>
      <c r="H169" s="206">
        <v>22738.099999999999</v>
      </c>
      <c r="I169" s="206"/>
      <c r="J169" s="206"/>
      <c r="K169" s="126">
        <f t="shared" ref="K169:K181" si="22">H169-I169+J169</f>
        <v>22738.099999999999</v>
      </c>
      <c r="L169" s="212"/>
      <c r="M169" s="127">
        <f t="shared" si="19"/>
        <v>1</v>
      </c>
      <c r="N169" s="123" t="s">
        <v>367</v>
      </c>
      <c r="O169" s="128" t="s">
        <v>122</v>
      </c>
      <c r="P169" s="128">
        <v>642</v>
      </c>
      <c r="Q169" s="153">
        <v>641</v>
      </c>
      <c r="R169" s="133" t="s">
        <v>100</v>
      </c>
      <c r="S169" s="133" t="s">
        <v>100</v>
      </c>
      <c r="T169" s="132">
        <f t="shared" ref="T169:T181" si="23">IF((Q169/P169)&lt;1,Q169/P169,1)</f>
        <v>0.99844236760124616</v>
      </c>
      <c r="U169" s="133" t="s">
        <v>100</v>
      </c>
      <c r="V169" s="211" t="s">
        <v>368</v>
      </c>
    </row>
    <row r="170" s="42" customFormat="1" ht="69" customHeight="1">
      <c r="A170" s="121" t="s">
        <v>35</v>
      </c>
      <c r="B170" s="121" t="s">
        <v>360</v>
      </c>
      <c r="C170" s="122" t="s">
        <v>74</v>
      </c>
      <c r="D170" s="123" t="s">
        <v>369</v>
      </c>
      <c r="E170" s="123" t="s">
        <v>366</v>
      </c>
      <c r="F170" s="123" t="s">
        <v>117</v>
      </c>
      <c r="G170" s="206">
        <v>0</v>
      </c>
      <c r="H170" s="206">
        <v>0</v>
      </c>
      <c r="I170" s="206"/>
      <c r="J170" s="206"/>
      <c r="K170" s="126">
        <f t="shared" si="22"/>
        <v>0</v>
      </c>
      <c r="L170" s="212"/>
      <c r="M170" s="127" t="e">
        <f t="shared" si="19"/>
        <v>#DIV/0!</v>
      </c>
      <c r="N170" s="123" t="s">
        <v>370</v>
      </c>
      <c r="O170" s="128" t="s">
        <v>122</v>
      </c>
      <c r="P170" s="128">
        <v>500</v>
      </c>
      <c r="Q170" s="153">
        <v>1229</v>
      </c>
      <c r="R170" s="133" t="s">
        <v>100</v>
      </c>
      <c r="S170" s="133" t="s">
        <v>100</v>
      </c>
      <c r="T170" s="132">
        <f t="shared" si="23"/>
        <v>1</v>
      </c>
      <c r="U170" s="133" t="s">
        <v>100</v>
      </c>
      <c r="V170" s="105" t="s">
        <v>135</v>
      </c>
    </row>
    <row r="171" s="42" customFormat="1" ht="111.75" customHeight="1">
      <c r="A171" s="98" t="s">
        <v>35</v>
      </c>
      <c r="B171" s="98" t="s">
        <v>360</v>
      </c>
      <c r="C171" s="152"/>
      <c r="D171" s="99" t="s">
        <v>371</v>
      </c>
      <c r="E171" s="99"/>
      <c r="F171" s="99"/>
      <c r="G171" s="99"/>
      <c r="H171" s="99"/>
      <c r="I171" s="99"/>
      <c r="J171" s="99"/>
      <c r="K171" s="99"/>
      <c r="L171" s="99"/>
      <c r="M171" s="99"/>
      <c r="N171" s="99" t="s">
        <v>372</v>
      </c>
      <c r="O171" s="101" t="s">
        <v>99</v>
      </c>
      <c r="P171" s="101">
        <v>75</v>
      </c>
      <c r="Q171" s="153">
        <v>75</v>
      </c>
      <c r="R171" s="103">
        <f t="shared" si="21"/>
        <v>1</v>
      </c>
      <c r="S171" s="104" t="s">
        <v>100</v>
      </c>
      <c r="T171" s="104" t="s">
        <v>100</v>
      </c>
      <c r="U171" s="104" t="s">
        <v>100</v>
      </c>
      <c r="V171" s="105" t="s">
        <v>135</v>
      </c>
    </row>
    <row r="172" s="42" customFormat="1" ht="27" customHeight="1">
      <c r="A172" s="92" t="s">
        <v>35</v>
      </c>
      <c r="B172" s="92" t="s">
        <v>360</v>
      </c>
      <c r="C172" s="154"/>
      <c r="D172" s="96" t="s">
        <v>373</v>
      </c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</row>
    <row r="173" s="42" customFormat="1" ht="137.25" customHeight="1">
      <c r="A173" s="121" t="s">
        <v>35</v>
      </c>
      <c r="B173" s="121" t="s">
        <v>360</v>
      </c>
      <c r="C173" s="122" t="s">
        <v>196</v>
      </c>
      <c r="D173" s="123" t="s">
        <v>374</v>
      </c>
      <c r="E173" s="123" t="s">
        <v>366</v>
      </c>
      <c r="F173" s="123" t="s">
        <v>117</v>
      </c>
      <c r="G173" s="206">
        <v>0</v>
      </c>
      <c r="H173" s="206">
        <v>0</v>
      </c>
      <c r="I173" s="206"/>
      <c r="J173" s="206"/>
      <c r="K173" s="126">
        <f t="shared" si="22"/>
        <v>0</v>
      </c>
      <c r="L173" s="212"/>
      <c r="M173" s="127" t="e">
        <f t="shared" si="19"/>
        <v>#DIV/0!</v>
      </c>
      <c r="N173" s="123" t="s">
        <v>375</v>
      </c>
      <c r="O173" s="128" t="s">
        <v>99</v>
      </c>
      <c r="P173" s="128">
        <v>17.600000000000001</v>
      </c>
      <c r="Q173" s="153">
        <v>21</v>
      </c>
      <c r="R173" s="133" t="s">
        <v>100</v>
      </c>
      <c r="S173" s="133" t="s">
        <v>100</v>
      </c>
      <c r="T173" s="132">
        <f t="shared" si="23"/>
        <v>1</v>
      </c>
      <c r="U173" s="133" t="s">
        <v>100</v>
      </c>
      <c r="V173" s="105" t="s">
        <v>135</v>
      </c>
    </row>
    <row r="174" s="42" customFormat="1" ht="72.599999999999994" customHeight="1">
      <c r="A174" s="98" t="s">
        <v>35</v>
      </c>
      <c r="B174" s="98" t="s">
        <v>360</v>
      </c>
      <c r="C174" s="152"/>
      <c r="D174" s="99" t="s">
        <v>376</v>
      </c>
      <c r="E174" s="99"/>
      <c r="F174" s="99"/>
      <c r="G174" s="99"/>
      <c r="H174" s="99"/>
      <c r="I174" s="99"/>
      <c r="J174" s="99"/>
      <c r="K174" s="99"/>
      <c r="L174" s="99"/>
      <c r="M174" s="99"/>
      <c r="N174" s="99" t="s">
        <v>377</v>
      </c>
      <c r="O174" s="101" t="s">
        <v>122</v>
      </c>
      <c r="P174" s="101">
        <v>1</v>
      </c>
      <c r="Q174" s="153">
        <v>1</v>
      </c>
      <c r="R174" s="103">
        <f t="shared" si="21"/>
        <v>1</v>
      </c>
      <c r="S174" s="104" t="s">
        <v>100</v>
      </c>
      <c r="T174" s="104" t="s">
        <v>100</v>
      </c>
      <c r="U174" s="104" t="s">
        <v>100</v>
      </c>
      <c r="V174" s="105" t="s">
        <v>135</v>
      </c>
    </row>
    <row r="175" s="42" customFormat="1" ht="21" customHeight="1">
      <c r="A175" s="92" t="s">
        <v>35</v>
      </c>
      <c r="B175" s="92" t="s">
        <v>360</v>
      </c>
      <c r="C175" s="154"/>
      <c r="D175" s="96" t="s">
        <v>378</v>
      </c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</row>
    <row r="176" s="42" customFormat="1" ht="74.25" customHeight="1">
      <c r="A176" s="121" t="s">
        <v>35</v>
      </c>
      <c r="B176" s="121" t="s">
        <v>360</v>
      </c>
      <c r="C176" s="122" t="s">
        <v>196</v>
      </c>
      <c r="D176" s="123" t="s">
        <v>379</v>
      </c>
      <c r="E176" s="123" t="s">
        <v>366</v>
      </c>
      <c r="F176" s="123" t="s">
        <v>117</v>
      </c>
      <c r="G176" s="206">
        <v>0</v>
      </c>
      <c r="H176" s="206">
        <v>0</v>
      </c>
      <c r="I176" s="206"/>
      <c r="J176" s="206"/>
      <c r="K176" s="126">
        <f t="shared" si="22"/>
        <v>0</v>
      </c>
      <c r="L176" s="212"/>
      <c r="M176" s="127" t="e">
        <f t="shared" si="19"/>
        <v>#DIV/0!</v>
      </c>
      <c r="N176" s="123" t="s">
        <v>380</v>
      </c>
      <c r="O176" s="128" t="s">
        <v>122</v>
      </c>
      <c r="P176" s="128">
        <v>0</v>
      </c>
      <c r="Q176" s="153">
        <v>0</v>
      </c>
      <c r="R176" s="133" t="s">
        <v>100</v>
      </c>
      <c r="S176" s="133" t="s">
        <v>100</v>
      </c>
      <c r="T176" s="132" t="s">
        <v>100</v>
      </c>
      <c r="U176" s="133" t="s">
        <v>100</v>
      </c>
      <c r="V176" s="145" t="s">
        <v>199</v>
      </c>
    </row>
    <row r="177" s="42" customFormat="1" ht="99" customHeight="1">
      <c r="A177" s="98" t="s">
        <v>35</v>
      </c>
      <c r="B177" s="98" t="s">
        <v>360</v>
      </c>
      <c r="C177" s="152"/>
      <c r="D177" s="99" t="s">
        <v>381</v>
      </c>
      <c r="E177" s="99"/>
      <c r="F177" s="99"/>
      <c r="G177" s="99"/>
      <c r="H177" s="99"/>
      <c r="I177" s="99"/>
      <c r="J177" s="99"/>
      <c r="K177" s="99"/>
      <c r="L177" s="99"/>
      <c r="M177" s="99"/>
      <c r="N177" s="99" t="s">
        <v>382</v>
      </c>
      <c r="O177" s="101" t="s">
        <v>99</v>
      </c>
      <c r="P177" s="101">
        <v>103</v>
      </c>
      <c r="Q177" s="243">
        <v>112</v>
      </c>
      <c r="R177" s="103">
        <f t="shared" si="21"/>
        <v>1</v>
      </c>
      <c r="S177" s="104" t="s">
        <v>100</v>
      </c>
      <c r="T177" s="104" t="s">
        <v>100</v>
      </c>
      <c r="U177" s="104" t="s">
        <v>100</v>
      </c>
      <c r="V177" s="105" t="s">
        <v>135</v>
      </c>
    </row>
    <row r="178" s="42" customFormat="1" ht="51.75" customHeight="1">
      <c r="A178" s="98"/>
      <c r="B178" s="98"/>
      <c r="C178" s="152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 t="s">
        <v>383</v>
      </c>
      <c r="O178" s="101" t="s">
        <v>122</v>
      </c>
      <c r="P178" s="101">
        <v>72820</v>
      </c>
      <c r="Q178" s="153">
        <v>85704</v>
      </c>
      <c r="R178" s="103">
        <f t="shared" si="21"/>
        <v>1</v>
      </c>
      <c r="S178" s="104" t="s">
        <v>100</v>
      </c>
      <c r="T178" s="104" t="s">
        <v>100</v>
      </c>
      <c r="U178" s="104" t="s">
        <v>100</v>
      </c>
      <c r="V178" s="105" t="s">
        <v>135</v>
      </c>
    </row>
    <row r="179" s="42" customFormat="1" ht="22.5" customHeight="1">
      <c r="A179" s="92" t="s">
        <v>35</v>
      </c>
      <c r="B179" s="92" t="s">
        <v>360</v>
      </c>
      <c r="C179" s="154"/>
      <c r="D179" s="96" t="s">
        <v>384</v>
      </c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</row>
    <row r="180" s="42" customFormat="1" ht="63" customHeight="1">
      <c r="A180" s="121" t="s">
        <v>35</v>
      </c>
      <c r="B180" s="121" t="s">
        <v>360</v>
      </c>
      <c r="C180" s="122" t="s">
        <v>196</v>
      </c>
      <c r="D180" s="123" t="s">
        <v>385</v>
      </c>
      <c r="E180" s="123" t="s">
        <v>366</v>
      </c>
      <c r="F180" s="123" t="s">
        <v>117</v>
      </c>
      <c r="G180" s="125">
        <v>0</v>
      </c>
      <c r="H180" s="125">
        <v>0</v>
      </c>
      <c r="I180" s="125"/>
      <c r="J180" s="125"/>
      <c r="K180" s="126">
        <f t="shared" si="22"/>
        <v>0</v>
      </c>
      <c r="L180" s="212"/>
      <c r="M180" s="127" t="e">
        <f t="shared" si="19"/>
        <v>#DIV/0!</v>
      </c>
      <c r="N180" s="123" t="s">
        <v>386</v>
      </c>
      <c r="O180" s="128" t="s">
        <v>122</v>
      </c>
      <c r="P180" s="128">
        <v>3</v>
      </c>
      <c r="Q180" s="109">
        <v>4</v>
      </c>
      <c r="R180" s="133" t="s">
        <v>100</v>
      </c>
      <c r="S180" s="133" t="s">
        <v>100</v>
      </c>
      <c r="T180" s="132">
        <f t="shared" si="23"/>
        <v>1</v>
      </c>
      <c r="U180" s="133" t="s">
        <v>100</v>
      </c>
      <c r="V180" s="105" t="s">
        <v>135</v>
      </c>
    </row>
    <row r="181" s="42" customFormat="1" ht="137.25" customHeight="1">
      <c r="A181" s="121" t="s">
        <v>35</v>
      </c>
      <c r="B181" s="121" t="s">
        <v>360</v>
      </c>
      <c r="C181" s="122" t="s">
        <v>196</v>
      </c>
      <c r="D181" s="123" t="s">
        <v>387</v>
      </c>
      <c r="E181" s="123" t="s">
        <v>366</v>
      </c>
      <c r="F181" s="123" t="s">
        <v>117</v>
      </c>
      <c r="G181" s="206">
        <v>0</v>
      </c>
      <c r="H181" s="206">
        <v>0</v>
      </c>
      <c r="I181" s="206"/>
      <c r="J181" s="206"/>
      <c r="K181" s="126">
        <f t="shared" si="22"/>
        <v>0</v>
      </c>
      <c r="L181" s="212"/>
      <c r="M181" s="127" t="e">
        <f t="shared" si="19"/>
        <v>#DIV/0!</v>
      </c>
      <c r="N181" s="123" t="s">
        <v>388</v>
      </c>
      <c r="O181" s="128" t="s">
        <v>202</v>
      </c>
      <c r="P181" s="128">
        <v>4</v>
      </c>
      <c r="Q181" s="208">
        <v>13</v>
      </c>
      <c r="R181" s="133" t="s">
        <v>100</v>
      </c>
      <c r="S181" s="133" t="s">
        <v>100</v>
      </c>
      <c r="T181" s="132">
        <f t="shared" si="23"/>
        <v>1</v>
      </c>
      <c r="U181" s="133" t="s">
        <v>100</v>
      </c>
      <c r="V181" s="105" t="s">
        <v>135</v>
      </c>
    </row>
    <row r="182" s="42" customFormat="1" ht="31.5" customHeight="1">
      <c r="A182" s="176" t="s">
        <v>389</v>
      </c>
      <c r="B182" s="177"/>
      <c r="C182" s="177"/>
      <c r="D182" s="177"/>
      <c r="E182" s="177"/>
      <c r="F182" s="177"/>
      <c r="G182" s="179"/>
      <c r="H182" s="179"/>
      <c r="I182" s="179"/>
      <c r="J182" s="179"/>
      <c r="K182" s="179"/>
      <c r="L182" s="179"/>
      <c r="M182" s="179"/>
      <c r="N182" s="120"/>
      <c r="O182" s="178"/>
      <c r="P182" s="178"/>
      <c r="Q182" s="178"/>
      <c r="R182" s="179"/>
      <c r="S182" s="179"/>
      <c r="T182" s="179"/>
      <c r="U182" s="179"/>
      <c r="V182" s="120"/>
    </row>
    <row r="183" s="42" customFormat="1" ht="31.5" customHeight="1">
      <c r="A183" s="96" t="s">
        <v>161</v>
      </c>
      <c r="B183" s="177"/>
      <c r="C183" s="177"/>
      <c r="D183" s="177"/>
      <c r="E183" s="177"/>
      <c r="F183" s="177"/>
      <c r="G183" s="180">
        <f>G184+G190</f>
        <v>22738.099999999999</v>
      </c>
      <c r="H183" s="180">
        <f>H184+H190</f>
        <v>22738.099999999999</v>
      </c>
      <c r="I183" s="180">
        <f>I184+I190</f>
        <v>0</v>
      </c>
      <c r="J183" s="180">
        <f>J184+J190</f>
        <v>0</v>
      </c>
      <c r="K183" s="180">
        <f>K184+K190</f>
        <v>22738.099999999999</v>
      </c>
      <c r="L183" s="180">
        <f>L184+L190</f>
        <v>0</v>
      </c>
      <c r="M183" s="181">
        <f t="shared" si="19"/>
        <v>1</v>
      </c>
      <c r="N183" s="99" t="s">
        <v>390</v>
      </c>
      <c r="O183" s="100"/>
      <c r="P183" s="100"/>
      <c r="Q183" s="100"/>
      <c r="R183" s="110">
        <f>SUM(R166:R167,R171,R174,R177:R178)</f>
        <v>6</v>
      </c>
      <c r="S183" s="116"/>
      <c r="T183" s="110" t="s">
        <v>100</v>
      </c>
      <c r="U183" s="116"/>
      <c r="V183" s="182" t="s">
        <v>100</v>
      </c>
    </row>
    <row r="184" s="42" customFormat="1" ht="39.75" customHeight="1">
      <c r="A184" s="96" t="s">
        <v>163</v>
      </c>
      <c r="B184" s="177"/>
      <c r="C184" s="177"/>
      <c r="D184" s="177"/>
      <c r="E184" s="177"/>
      <c r="F184" s="177"/>
      <c r="G184" s="183">
        <f>SUM(G186:G189)</f>
        <v>22738.099999999999</v>
      </c>
      <c r="H184" s="183">
        <f>SUM(H186:H189)</f>
        <v>22738.099999999999</v>
      </c>
      <c r="I184" s="183">
        <f>SUM(I186:I189)</f>
        <v>0</v>
      </c>
      <c r="J184" s="183">
        <f>SUM(J186:J189)</f>
        <v>0</v>
      </c>
      <c r="K184" s="183">
        <f>SUM(K186:K189)</f>
        <v>22738.099999999999</v>
      </c>
      <c r="L184" s="183">
        <f>SUM(L186:L189)</f>
        <v>0</v>
      </c>
      <c r="M184" s="179" t="s">
        <v>100</v>
      </c>
      <c r="N184" s="99" t="s">
        <v>391</v>
      </c>
      <c r="O184" s="99"/>
      <c r="P184" s="99"/>
      <c r="Q184" s="99"/>
      <c r="R184" s="184">
        <v>6</v>
      </c>
      <c r="S184" s="184"/>
      <c r="T184" s="110" t="s">
        <v>100</v>
      </c>
      <c r="U184" s="110"/>
      <c r="V184" s="182" t="s">
        <v>100</v>
      </c>
    </row>
    <row r="185" s="42" customFormat="1" ht="31.5" customHeight="1">
      <c r="A185" s="96" t="s">
        <v>165</v>
      </c>
      <c r="B185" s="177"/>
      <c r="C185" s="177"/>
      <c r="D185" s="177"/>
      <c r="E185" s="177"/>
      <c r="F185" s="177"/>
      <c r="G185" s="183"/>
      <c r="H185" s="183"/>
      <c r="I185" s="183"/>
      <c r="J185" s="183"/>
      <c r="K185" s="183"/>
      <c r="L185" s="185"/>
      <c r="M185" s="179" t="s">
        <v>100</v>
      </c>
      <c r="N185" s="186" t="s">
        <v>392</v>
      </c>
      <c r="O185" s="186"/>
      <c r="P185" s="186"/>
      <c r="Q185" s="186"/>
      <c r="R185" s="104">
        <f>R183/R184</f>
        <v>1</v>
      </c>
      <c r="S185" s="104"/>
      <c r="T185" s="110" t="s">
        <v>100</v>
      </c>
      <c r="U185" s="110"/>
      <c r="V185" s="182" t="s">
        <v>100</v>
      </c>
    </row>
    <row r="186" s="42" customFormat="1" ht="31.5" customHeight="1">
      <c r="A186" s="96" t="s">
        <v>167</v>
      </c>
      <c r="B186" s="177"/>
      <c r="C186" s="177"/>
      <c r="D186" s="177"/>
      <c r="E186" s="177"/>
      <c r="F186" s="177"/>
      <c r="G186" s="183">
        <f>SUM(G169:G170,G173,G176,G180:G181)</f>
        <v>22738.099999999999</v>
      </c>
      <c r="H186" s="183">
        <f>SUM(H169:H170,H173,H176,H180:H181)</f>
        <v>22738.099999999999</v>
      </c>
      <c r="I186" s="183">
        <f>SUM(I169:I170,I173,I176,I180:I181)</f>
        <v>0</v>
      </c>
      <c r="J186" s="183">
        <f>SUM(J169:J170,J173,J176,J180:J181)</f>
        <v>0</v>
      </c>
      <c r="K186" s="183">
        <f>SUM(K169:K170,K173,K176,K180:K181)</f>
        <v>22738.099999999999</v>
      </c>
      <c r="L186" s="183">
        <f>SUM(L169:L170,L173,L176,L180:L181)</f>
        <v>0</v>
      </c>
      <c r="M186" s="179" t="s">
        <v>100</v>
      </c>
      <c r="N186" s="186"/>
      <c r="O186" s="186"/>
      <c r="P186" s="186"/>
      <c r="Q186" s="186"/>
      <c r="R186" s="104"/>
      <c r="S186" s="104"/>
      <c r="T186" s="110"/>
      <c r="U186" s="110"/>
      <c r="V186" s="182"/>
    </row>
    <row r="187" s="42" customFormat="1" ht="31.5" customHeight="1">
      <c r="A187" s="96" t="s">
        <v>168</v>
      </c>
      <c r="B187" s="177"/>
      <c r="C187" s="177"/>
      <c r="D187" s="177"/>
      <c r="E187" s="177"/>
      <c r="F187" s="177"/>
      <c r="G187" s="188">
        <v>0</v>
      </c>
      <c r="H187" s="188">
        <v>0</v>
      </c>
      <c r="I187" s="188">
        <v>0</v>
      </c>
      <c r="J187" s="188">
        <v>0</v>
      </c>
      <c r="K187" s="188">
        <v>0</v>
      </c>
      <c r="L187" s="188">
        <v>0</v>
      </c>
      <c r="M187" s="179" t="s">
        <v>100</v>
      </c>
      <c r="N187" s="186"/>
      <c r="O187" s="186"/>
      <c r="P187" s="186"/>
      <c r="Q187" s="186"/>
      <c r="R187" s="104"/>
      <c r="S187" s="104"/>
      <c r="T187" s="110"/>
      <c r="U187" s="110"/>
      <c r="V187" s="182"/>
    </row>
    <row r="188" s="42" customFormat="1" ht="31.5" customHeight="1">
      <c r="A188" s="96" t="s">
        <v>169</v>
      </c>
      <c r="B188" s="177"/>
      <c r="C188" s="177"/>
      <c r="D188" s="177"/>
      <c r="E188" s="177"/>
      <c r="F188" s="177"/>
      <c r="G188" s="188">
        <v>0</v>
      </c>
      <c r="H188" s="188">
        <v>0</v>
      </c>
      <c r="I188" s="188">
        <v>0</v>
      </c>
      <c r="J188" s="188">
        <v>0</v>
      </c>
      <c r="K188" s="188">
        <v>0</v>
      </c>
      <c r="L188" s="188">
        <v>0</v>
      </c>
      <c r="M188" s="179" t="s">
        <v>100</v>
      </c>
      <c r="N188" s="123" t="s">
        <v>393</v>
      </c>
      <c r="O188" s="123"/>
      <c r="P188" s="123"/>
      <c r="Q188" s="123"/>
      <c r="R188" s="131" t="s">
        <v>100</v>
      </c>
      <c r="S188" s="131"/>
      <c r="T188" s="131">
        <f>SUM(T169:T170,T173,T180:T181)</f>
        <v>4.9984423676012462</v>
      </c>
      <c r="U188" s="131"/>
      <c r="V188" s="187" t="s">
        <v>100</v>
      </c>
    </row>
    <row r="189" s="42" customFormat="1" ht="31.5" customHeight="1">
      <c r="A189" s="96" t="s">
        <v>171</v>
      </c>
      <c r="B189" s="177"/>
      <c r="C189" s="177"/>
      <c r="D189" s="177"/>
      <c r="E189" s="177"/>
      <c r="F189" s="177"/>
      <c r="G189" s="188">
        <v>0</v>
      </c>
      <c r="H189" s="188">
        <v>0</v>
      </c>
      <c r="I189" s="188">
        <v>0</v>
      </c>
      <c r="J189" s="188">
        <v>0</v>
      </c>
      <c r="K189" s="188">
        <v>0</v>
      </c>
      <c r="L189" s="188">
        <v>0</v>
      </c>
      <c r="M189" s="179" t="s">
        <v>100</v>
      </c>
      <c r="N189" s="123" t="s">
        <v>394</v>
      </c>
      <c r="O189" s="123"/>
      <c r="P189" s="123"/>
      <c r="Q189" s="123"/>
      <c r="R189" s="131" t="s">
        <v>100</v>
      </c>
      <c r="S189" s="131"/>
      <c r="T189" s="189">
        <v>5</v>
      </c>
      <c r="U189" s="189"/>
      <c r="V189" s="187" t="s">
        <v>100</v>
      </c>
    </row>
    <row r="190" s="42" customFormat="1" ht="31.5" customHeight="1">
      <c r="A190" s="96" t="s">
        <v>173</v>
      </c>
      <c r="B190" s="177"/>
      <c r="C190" s="177"/>
      <c r="D190" s="177"/>
      <c r="E190" s="177"/>
      <c r="F190" s="177"/>
      <c r="G190" s="188">
        <v>0</v>
      </c>
      <c r="H190" s="188">
        <v>0</v>
      </c>
      <c r="I190" s="188">
        <v>0</v>
      </c>
      <c r="J190" s="188">
        <v>0</v>
      </c>
      <c r="K190" s="188">
        <v>0</v>
      </c>
      <c r="L190" s="188">
        <v>0</v>
      </c>
      <c r="M190" s="179" t="s">
        <v>100</v>
      </c>
      <c r="N190" s="190" t="s">
        <v>395</v>
      </c>
      <c r="O190" s="190"/>
      <c r="P190" s="190"/>
      <c r="Q190" s="190"/>
      <c r="R190" s="191" t="s">
        <v>100</v>
      </c>
      <c r="S190" s="191"/>
      <c r="T190" s="191">
        <f>T188/T189</f>
        <v>0.99968847352024925</v>
      </c>
      <c r="U190" s="191"/>
      <c r="V190" s="187" t="s">
        <v>100</v>
      </c>
    </row>
    <row r="191" s="42" customFormat="1" ht="16.5" customHeight="1">
      <c r="A191" s="120"/>
      <c r="B191" s="120"/>
      <c r="C191" s="120"/>
      <c r="D191" s="120"/>
      <c r="E191" s="120"/>
      <c r="F191" s="120"/>
      <c r="G191" s="188"/>
      <c r="H191" s="188"/>
      <c r="I191" s="188"/>
      <c r="J191" s="188"/>
      <c r="K191" s="192"/>
      <c r="L191" s="192"/>
      <c r="M191" s="179"/>
      <c r="N191" s="190"/>
      <c r="O191" s="190"/>
      <c r="P191" s="190"/>
      <c r="Q191" s="190"/>
      <c r="R191" s="191"/>
      <c r="S191" s="191"/>
      <c r="T191" s="191"/>
      <c r="U191" s="191"/>
      <c r="V191" s="187"/>
    </row>
    <row r="192" s="42" customFormat="1" ht="16.5" customHeight="1">
      <c r="A192" s="120"/>
      <c r="B192" s="120"/>
      <c r="C192" s="120"/>
      <c r="D192" s="120"/>
      <c r="E192" s="120"/>
      <c r="F192" s="120"/>
      <c r="G192" s="188"/>
      <c r="H192" s="188"/>
      <c r="I192" s="188"/>
      <c r="J192" s="188"/>
      <c r="K192" s="192"/>
      <c r="L192" s="192"/>
      <c r="M192" s="179"/>
      <c r="N192" s="190"/>
      <c r="O192" s="190"/>
      <c r="P192" s="190"/>
      <c r="Q192" s="190"/>
      <c r="R192" s="191"/>
      <c r="S192" s="191"/>
      <c r="T192" s="191"/>
      <c r="U192" s="191"/>
      <c r="V192" s="187"/>
    </row>
    <row r="193" s="42" customFormat="1" ht="34.5" customHeight="1">
      <c r="A193" s="96"/>
      <c r="B193" s="177"/>
      <c r="C193" s="177"/>
      <c r="D193" s="177"/>
      <c r="E193" s="177"/>
      <c r="F193" s="177"/>
      <c r="G193" s="188"/>
      <c r="H193" s="188"/>
      <c r="I193" s="188"/>
      <c r="J193" s="188"/>
      <c r="K193" s="178"/>
      <c r="L193" s="178"/>
      <c r="M193" s="179"/>
      <c r="N193" s="193" t="s">
        <v>396</v>
      </c>
      <c r="O193" s="222"/>
      <c r="P193" s="222"/>
      <c r="Q193" s="222"/>
      <c r="R193" s="195">
        <f>0.5*R185+0.3*T190+0.2*M183</f>
        <v>0.99990654205607465</v>
      </c>
      <c r="S193" s="196"/>
      <c r="T193" s="196"/>
      <c r="U193" s="196"/>
      <c r="V193" s="197" t="s">
        <v>100</v>
      </c>
    </row>
    <row r="194" s="42" customFormat="1" ht="29.25" customHeight="1">
      <c r="A194" s="96"/>
      <c r="B194" s="96"/>
      <c r="C194" s="96"/>
      <c r="D194" s="96"/>
      <c r="E194" s="96"/>
      <c r="F194" s="96"/>
      <c r="G194" s="188"/>
      <c r="H194" s="188"/>
      <c r="I194" s="188"/>
      <c r="J194" s="188"/>
      <c r="K194" s="188"/>
      <c r="L194" s="188"/>
      <c r="M194" s="93"/>
      <c r="N194" s="193" t="s">
        <v>397</v>
      </c>
      <c r="O194" s="193"/>
      <c r="P194" s="193"/>
      <c r="Q194" s="193"/>
      <c r="R194" s="198" t="str">
        <f>IF(R193&gt;=0.95,"Высокая эффективность",IF(AND(R193&lt;0.95,R193&gt;=0.8),"Средняя эффективность",IF(AND(R193&lt;0.8,R193&gt;=0.7),"Эффективность удовлетворительная",IF(R193&lt;0.7,"Эффективность неудовлетворительная",""))))</f>
        <v xml:space="preserve">Высокая эффективность</v>
      </c>
      <c r="S194" s="198"/>
      <c r="T194" s="198"/>
      <c r="U194" s="198"/>
      <c r="V194" s="197" t="s">
        <v>100</v>
      </c>
    </row>
    <row r="195" ht="24" customHeight="1">
      <c r="A195" s="90"/>
      <c r="B195" s="90"/>
      <c r="C195" s="90"/>
      <c r="D195" s="96"/>
      <c r="E195" s="96"/>
      <c r="F195" s="96"/>
      <c r="G195" s="188"/>
      <c r="H195" s="188"/>
      <c r="I195" s="188"/>
      <c r="J195" s="188"/>
      <c r="K195" s="188"/>
      <c r="L195" s="188"/>
      <c r="M195" s="93"/>
      <c r="N195" s="176"/>
      <c r="O195" s="225"/>
      <c r="P195" s="225"/>
      <c r="Q195" s="225"/>
      <c r="R195" s="244"/>
      <c r="S195" s="244"/>
      <c r="T195" s="244"/>
      <c r="U195" s="244"/>
      <c r="V195" s="120"/>
    </row>
    <row r="196" ht="33" customHeight="1">
      <c r="A196" s="176" t="s">
        <v>398</v>
      </c>
      <c r="B196" s="177"/>
      <c r="C196" s="177"/>
      <c r="D196" s="177"/>
      <c r="E196" s="177"/>
      <c r="F196" s="177"/>
      <c r="G196" s="178"/>
      <c r="H196" s="178"/>
      <c r="I196" s="178"/>
      <c r="J196" s="178"/>
      <c r="K196" s="178"/>
      <c r="L196" s="178"/>
      <c r="M196" s="178"/>
      <c r="N196" s="120"/>
      <c r="O196" s="120"/>
      <c r="P196" s="120"/>
      <c r="Q196" s="120"/>
      <c r="R196" s="179"/>
      <c r="S196" s="179"/>
      <c r="T196" s="179"/>
      <c r="U196" s="179"/>
      <c r="V196" s="120"/>
    </row>
    <row r="197" ht="25.5" customHeight="1">
      <c r="A197" s="96" t="s">
        <v>161</v>
      </c>
      <c r="B197" s="177"/>
      <c r="C197" s="177"/>
      <c r="D197" s="177"/>
      <c r="E197" s="177"/>
      <c r="F197" s="177"/>
      <c r="G197" s="180">
        <f>G198+G204</f>
        <v>311914.201</v>
      </c>
      <c r="H197" s="180">
        <f>H198+H204</f>
        <v>309878.57199999999</v>
      </c>
      <c r="I197" s="180">
        <f>I198+I204</f>
        <v>0</v>
      </c>
      <c r="J197" s="180">
        <f>J198+J204</f>
        <v>57.939999999999998</v>
      </c>
      <c r="K197" s="180">
        <f>K198+K204</f>
        <v>309936.51200000005</v>
      </c>
      <c r="L197" s="180">
        <f>L198+L204</f>
        <v>0</v>
      </c>
      <c r="M197" s="181">
        <f t="shared" si="19"/>
        <v>0.9936595095905878</v>
      </c>
      <c r="N197" s="99" t="s">
        <v>399</v>
      </c>
      <c r="O197" s="100"/>
      <c r="P197" s="100"/>
      <c r="Q197" s="100"/>
      <c r="R197" s="110">
        <f t="shared" ref="R197:R198" si="24">R36+R72+R96+R122+R153+R183</f>
        <v>32.383654931720841</v>
      </c>
      <c r="S197" s="116"/>
      <c r="T197" s="110" t="s">
        <v>100</v>
      </c>
      <c r="U197" s="116"/>
      <c r="V197" s="182" t="s">
        <v>100</v>
      </c>
    </row>
    <row r="198" ht="33" customHeight="1">
      <c r="A198" s="96" t="s">
        <v>163</v>
      </c>
      <c r="B198" s="177"/>
      <c r="C198" s="177"/>
      <c r="D198" s="177"/>
      <c r="E198" s="177"/>
      <c r="F198" s="177"/>
      <c r="G198" s="183">
        <f>SUM(G200:G203)</f>
        <v>309439.201</v>
      </c>
      <c r="H198" s="183">
        <f>SUM(H200:H203)</f>
        <v>309275.17199999996</v>
      </c>
      <c r="I198" s="183">
        <f>SUM(I200:I203)</f>
        <v>0</v>
      </c>
      <c r="J198" s="183">
        <f>SUM(J200:J203)</f>
        <v>57.939999999999998</v>
      </c>
      <c r="K198" s="183">
        <f>SUM(K200:K203)</f>
        <v>309333.11200000002</v>
      </c>
      <c r="L198" s="183">
        <f>SUM(L200:L203)</f>
        <v>0</v>
      </c>
      <c r="M198" s="179" t="s">
        <v>100</v>
      </c>
      <c r="N198" s="99" t="s">
        <v>400</v>
      </c>
      <c r="O198" s="99"/>
      <c r="P198" s="99"/>
      <c r="Q198" s="99"/>
      <c r="R198" s="184">
        <f t="shared" si="24"/>
        <v>34</v>
      </c>
      <c r="S198" s="184"/>
      <c r="T198" s="110" t="s">
        <v>100</v>
      </c>
      <c r="U198" s="110"/>
      <c r="V198" s="182" t="s">
        <v>100</v>
      </c>
    </row>
    <row r="199" ht="24" customHeight="1">
      <c r="A199" s="96" t="s">
        <v>165</v>
      </c>
      <c r="B199" s="177"/>
      <c r="C199" s="177"/>
      <c r="D199" s="177"/>
      <c r="E199" s="177"/>
      <c r="F199" s="177"/>
      <c r="G199" s="183"/>
      <c r="H199" s="183"/>
      <c r="I199" s="183"/>
      <c r="J199" s="183"/>
      <c r="K199" s="183"/>
      <c r="L199" s="192"/>
      <c r="M199" s="179" t="s">
        <v>100</v>
      </c>
      <c r="N199" s="186" t="s">
        <v>401</v>
      </c>
      <c r="O199" s="186"/>
      <c r="P199" s="186"/>
      <c r="Q199" s="186"/>
      <c r="R199" s="104">
        <f>R197/R198</f>
        <v>0.95246043916826006</v>
      </c>
      <c r="S199" s="104"/>
      <c r="T199" s="110" t="s">
        <v>100</v>
      </c>
      <c r="U199" s="110"/>
      <c r="V199" s="182" t="s">
        <v>100</v>
      </c>
    </row>
    <row r="200" ht="33.75" customHeight="1">
      <c r="A200" s="96" t="s">
        <v>167</v>
      </c>
      <c r="B200" s="177"/>
      <c r="C200" s="177"/>
      <c r="D200" s="177"/>
      <c r="E200" s="177"/>
      <c r="F200" s="177"/>
      <c r="G200" s="183">
        <f>SUM(G39,G75,G99,G125,G156,G186)</f>
        <v>305960.12</v>
      </c>
      <c r="H200" s="183">
        <f>SUM(H39,H75,H99,H125,H156,H186)</f>
        <v>305820.25599999994</v>
      </c>
      <c r="I200" s="183">
        <f>SUM(I39,I75,I99,I125,I156,I186)</f>
        <v>0</v>
      </c>
      <c r="J200" s="183">
        <f>SUM(J39,J75,J99,J125,J156,J186)</f>
        <v>57.939999999999998</v>
      </c>
      <c r="K200" s="183">
        <f>SUM(K39,K75,K99,K125,K156,K186)</f>
        <v>305878.196</v>
      </c>
      <c r="L200" s="183">
        <f>SUM(L39,L75,L99,L125,L156,L186)</f>
        <v>0</v>
      </c>
      <c r="M200" s="179" t="s">
        <v>100</v>
      </c>
      <c r="N200" s="186"/>
      <c r="O200" s="186"/>
      <c r="P200" s="186"/>
      <c r="Q200" s="186"/>
      <c r="R200" s="104"/>
      <c r="S200" s="104"/>
      <c r="T200" s="110"/>
      <c r="U200" s="110"/>
      <c r="V200" s="182"/>
    </row>
    <row r="201" ht="30.75" customHeight="1">
      <c r="A201" s="96" t="s">
        <v>168</v>
      </c>
      <c r="B201" s="177"/>
      <c r="C201" s="177"/>
      <c r="D201" s="177"/>
      <c r="E201" s="177"/>
      <c r="F201" s="177"/>
      <c r="G201" s="183">
        <f>SUM(G40,G76,G100,G126,G157,G187)</f>
        <v>0</v>
      </c>
      <c r="H201" s="183">
        <f>SUM(H40,H76,H100,H126,H157,H187)</f>
        <v>0</v>
      </c>
      <c r="I201" s="183">
        <f>SUM(I40,I76,I100,I126,I157,I187)</f>
        <v>0</v>
      </c>
      <c r="J201" s="183">
        <f>SUM(J40,J76,J100,J126,J157,J187)</f>
        <v>0</v>
      </c>
      <c r="K201" s="183">
        <f>SUM(K40,K76,K100,K126,K157,K187)</f>
        <v>0</v>
      </c>
      <c r="L201" s="183">
        <f>SUM(L40,L76,L100,L126,L157,L187)</f>
        <v>0</v>
      </c>
      <c r="M201" s="179" t="s">
        <v>100</v>
      </c>
      <c r="N201" s="186"/>
      <c r="O201" s="186"/>
      <c r="P201" s="186"/>
      <c r="Q201" s="186"/>
      <c r="R201" s="104"/>
      <c r="S201" s="104"/>
      <c r="T201" s="110"/>
      <c r="U201" s="110"/>
      <c r="V201" s="182"/>
    </row>
    <row r="202" ht="30.75" customHeight="1">
      <c r="A202" s="96" t="s">
        <v>169</v>
      </c>
      <c r="B202" s="177"/>
      <c r="C202" s="177"/>
      <c r="D202" s="177"/>
      <c r="E202" s="177"/>
      <c r="F202" s="177"/>
      <c r="G202" s="183">
        <f>SUM(G41,G77,G101,G127,G158,G189)</f>
        <v>3479.0810000000001</v>
      </c>
      <c r="H202" s="183">
        <f>SUM(H41,H77,H101,H127,H158,H189)</f>
        <v>3454.9160000000002</v>
      </c>
      <c r="I202" s="183">
        <f>SUM(I41,I77,I101,I127,I158,I189)</f>
        <v>0</v>
      </c>
      <c r="J202" s="183">
        <f>SUM(J41,J77,J101,J127,J158,J189)</f>
        <v>0</v>
      </c>
      <c r="K202" s="183">
        <f>SUM(K41,K77,K101,K127,K158,K189)</f>
        <v>3454.9160000000002</v>
      </c>
      <c r="L202" s="183">
        <f>SUM(L41,L77,L101,L127,L158,L189)</f>
        <v>0</v>
      </c>
      <c r="M202" s="179" t="s">
        <v>100</v>
      </c>
      <c r="N202" s="123" t="s">
        <v>402</v>
      </c>
      <c r="O202" s="123"/>
      <c r="P202" s="123"/>
      <c r="Q202" s="123"/>
      <c r="R202" s="131" t="s">
        <v>100</v>
      </c>
      <c r="S202" s="131"/>
      <c r="T202" s="131">
        <f t="shared" ref="T202:T203" si="25">T41+T77+T101+T127+T158+T188</f>
        <v>35.136704195833083</v>
      </c>
      <c r="U202" s="131"/>
      <c r="V202" s="187" t="s">
        <v>100</v>
      </c>
    </row>
    <row r="203" ht="33.75" customHeight="1">
      <c r="A203" s="96" t="s">
        <v>171</v>
      </c>
      <c r="B203" s="177"/>
      <c r="C203" s="177"/>
      <c r="D203" s="177"/>
      <c r="E203" s="177"/>
      <c r="F203" s="177"/>
      <c r="G203" s="192">
        <v>0</v>
      </c>
      <c r="H203" s="192">
        <v>0</v>
      </c>
      <c r="I203" s="192">
        <v>0</v>
      </c>
      <c r="J203" s="192">
        <v>0</v>
      </c>
      <c r="K203" s="192">
        <v>0</v>
      </c>
      <c r="L203" s="192">
        <v>0</v>
      </c>
      <c r="M203" s="179" t="s">
        <v>100</v>
      </c>
      <c r="N203" s="123" t="s">
        <v>403</v>
      </c>
      <c r="O203" s="123"/>
      <c r="P203" s="123"/>
      <c r="Q203" s="123"/>
      <c r="R203" s="131" t="s">
        <v>100</v>
      </c>
      <c r="S203" s="131"/>
      <c r="T203" s="189">
        <f t="shared" si="25"/>
        <v>37</v>
      </c>
      <c r="U203" s="189"/>
      <c r="V203" s="187" t="s">
        <v>100</v>
      </c>
    </row>
    <row r="204" ht="25.5" customHeight="1">
      <c r="A204" s="96" t="s">
        <v>173</v>
      </c>
      <c r="B204" s="177"/>
      <c r="C204" s="177"/>
      <c r="D204" s="177"/>
      <c r="E204" s="177"/>
      <c r="F204" s="177"/>
      <c r="G204" s="192">
        <f>SUM(G43,G79,G103,G129,G160,G190)</f>
        <v>2475</v>
      </c>
      <c r="H204" s="192">
        <f>SUM(H43,H79,H103,H129,H160,H190)</f>
        <v>603.39999999999998</v>
      </c>
      <c r="I204" s="192">
        <f>SUM(I43,I79,I103,I129,I160,I190)</f>
        <v>0</v>
      </c>
      <c r="J204" s="192">
        <f>SUM(J43,J79,J103,J129,J160,J190)</f>
        <v>0</v>
      </c>
      <c r="K204" s="192">
        <f>SUM(K43,K79,K103,K129,K160,K190)</f>
        <v>603.39999999999998</v>
      </c>
      <c r="L204" s="192">
        <f>SUM(L43,L79,L103,L129,L160,L190)</f>
        <v>0</v>
      </c>
      <c r="M204" s="179" t="s">
        <v>100</v>
      </c>
      <c r="N204" s="190" t="s">
        <v>404</v>
      </c>
      <c r="O204" s="190"/>
      <c r="P204" s="190"/>
      <c r="Q204" s="190"/>
      <c r="R204" s="191" t="s">
        <v>100</v>
      </c>
      <c r="S204" s="191"/>
      <c r="T204" s="191">
        <f>T202/T203</f>
        <v>0.94964065394143471</v>
      </c>
      <c r="U204" s="191"/>
      <c r="V204" s="187" t="s">
        <v>100</v>
      </c>
    </row>
    <row r="205" ht="15.75">
      <c r="A205" s="120"/>
      <c r="B205" s="120"/>
      <c r="C205" s="120"/>
      <c r="D205" s="120"/>
      <c r="E205" s="120"/>
      <c r="F205" s="120"/>
      <c r="G205" s="188"/>
      <c r="H205" s="188"/>
      <c r="I205" s="188"/>
      <c r="J205" s="188"/>
      <c r="K205" s="192"/>
      <c r="L205" s="192"/>
      <c r="M205" s="179"/>
      <c r="N205" s="190"/>
      <c r="O205" s="190"/>
      <c r="P205" s="190"/>
      <c r="Q205" s="190"/>
      <c r="R205" s="191"/>
      <c r="S205" s="191"/>
      <c r="T205" s="191"/>
      <c r="U205" s="191"/>
      <c r="V205" s="187"/>
    </row>
    <row r="206" ht="15.75">
      <c r="A206" s="120"/>
      <c r="B206" s="120"/>
      <c r="C206" s="120"/>
      <c r="D206" s="120"/>
      <c r="E206" s="120"/>
      <c r="F206" s="120"/>
      <c r="G206" s="188"/>
      <c r="H206" s="188"/>
      <c r="I206" s="188"/>
      <c r="J206" s="188"/>
      <c r="K206" s="192"/>
      <c r="L206" s="192"/>
      <c r="M206" s="179"/>
      <c r="N206" s="190"/>
      <c r="O206" s="190"/>
      <c r="P206" s="190"/>
      <c r="Q206" s="190"/>
      <c r="R206" s="191"/>
      <c r="S206" s="191"/>
      <c r="T206" s="191"/>
      <c r="U206" s="191"/>
      <c r="V206" s="187"/>
    </row>
    <row r="207" ht="39.75" customHeight="1">
      <c r="A207" s="96"/>
      <c r="B207" s="177"/>
      <c r="C207" s="177"/>
      <c r="D207" s="177"/>
      <c r="E207" s="177"/>
      <c r="F207" s="177"/>
      <c r="G207" s="188"/>
      <c r="H207" s="188"/>
      <c r="I207" s="188"/>
      <c r="J207" s="188"/>
      <c r="K207" s="178"/>
      <c r="L207" s="178"/>
      <c r="M207" s="179"/>
      <c r="N207" s="193" t="s">
        <v>405</v>
      </c>
      <c r="O207" s="222"/>
      <c r="P207" s="222"/>
      <c r="Q207" s="222"/>
      <c r="R207" s="195">
        <f>0.5*R199+0.3*T204+0.2*M197</f>
        <v>0.95985431768467788</v>
      </c>
      <c r="S207" s="196"/>
      <c r="T207" s="196"/>
      <c r="U207" s="196"/>
      <c r="V207" s="197" t="s">
        <v>100</v>
      </c>
    </row>
    <row r="208" ht="41.25" customHeight="1">
      <c r="A208" s="96"/>
      <c r="B208" s="96"/>
      <c r="C208" s="96"/>
      <c r="D208" s="96"/>
      <c r="E208" s="96"/>
      <c r="F208" s="96"/>
      <c r="G208" s="188"/>
      <c r="H208" s="188"/>
      <c r="I208" s="188"/>
      <c r="J208" s="188"/>
      <c r="K208" s="188"/>
      <c r="L208" s="188"/>
      <c r="M208" s="93"/>
      <c r="N208" s="193" t="s">
        <v>406</v>
      </c>
      <c r="O208" s="193"/>
      <c r="P208" s="193"/>
      <c r="Q208" s="193"/>
      <c r="R208" s="198" t="str">
        <f>IF(R207&gt;=0.945,"Высокая эффективность",IF(AND(R207&lt;0.945,R207&gt;=0.8),"Средняя эффективность",IF(AND(R207&lt;0.8,R207&gt;=0.7),"Эффективность удовлетворительная",IF(R207&lt;0.7,"Эффективность неудовлетворительная",""))))</f>
        <v xml:space="preserve">Высокая эффективность</v>
      </c>
      <c r="S208" s="198"/>
      <c r="T208" s="198"/>
      <c r="U208" s="198"/>
      <c r="V208" s="197" t="s">
        <v>100</v>
      </c>
    </row>
    <row r="209" ht="27.75" customHeight="1">
      <c r="A209" s="86"/>
      <c r="B209" s="87"/>
      <c r="C209" s="86"/>
      <c r="D209" s="88"/>
      <c r="E209" s="88"/>
      <c r="F209" s="88"/>
      <c r="G209" s="86"/>
      <c r="H209" s="86"/>
      <c r="I209" s="86"/>
      <c r="J209" s="86"/>
      <c r="K209" s="86"/>
      <c r="L209" s="86"/>
      <c r="M209" s="89"/>
      <c r="N209" s="88"/>
      <c r="O209" s="86"/>
      <c r="P209" s="86"/>
      <c r="Q209" s="86"/>
      <c r="R209" s="89"/>
      <c r="S209" s="89"/>
      <c r="T209" s="89"/>
      <c r="U209" s="89"/>
      <c r="V209" s="88"/>
    </row>
    <row r="210" ht="16.199999999999999">
      <c r="A210" s="245"/>
      <c r="B210" s="246"/>
      <c r="C210" s="245"/>
      <c r="D210" s="247"/>
      <c r="E210" s="247"/>
      <c r="F210" s="247"/>
      <c r="G210" s="245"/>
      <c r="H210" s="245"/>
      <c r="I210" s="245"/>
      <c r="J210" s="245"/>
      <c r="K210" s="245"/>
      <c r="L210" s="245"/>
      <c r="M210" s="248"/>
      <c r="N210" s="247"/>
      <c r="O210" s="245"/>
      <c r="P210" s="249"/>
      <c r="Q210" s="249"/>
      <c r="R210" s="250"/>
      <c r="S210" s="250"/>
      <c r="T210" s="248"/>
      <c r="U210" s="248"/>
      <c r="V210" s="247"/>
    </row>
    <row r="211">
      <c r="A211" s="81"/>
      <c r="B211" s="251"/>
      <c r="C211" s="81"/>
      <c r="D211" s="82"/>
      <c r="E211" s="82"/>
      <c r="F211" s="82"/>
      <c r="G211" s="81"/>
      <c r="H211" s="81"/>
      <c r="I211" s="81"/>
      <c r="J211" s="81"/>
      <c r="K211" s="81"/>
      <c r="L211" s="81"/>
      <c r="M211" s="83"/>
      <c r="N211" s="82"/>
      <c r="O211" s="252"/>
      <c r="P211" s="252"/>
      <c r="Q211" s="252"/>
      <c r="R211" s="83"/>
      <c r="S211" s="83"/>
      <c r="T211" s="83"/>
      <c r="U211" s="83"/>
      <c r="V211" s="82"/>
    </row>
    <row r="212" ht="14.25">
      <c r="A212" s="81"/>
      <c r="B212" s="81"/>
      <c r="C212" s="81"/>
      <c r="D212" s="82"/>
      <c r="E212" s="82"/>
      <c r="F212" s="82"/>
      <c r="G212" s="81"/>
      <c r="H212" s="81"/>
      <c r="I212" s="81"/>
      <c r="J212" s="81"/>
      <c r="K212" s="81"/>
      <c r="L212" s="81"/>
      <c r="M212" s="83"/>
      <c r="N212" s="82"/>
      <c r="O212" s="81"/>
      <c r="P212" s="81"/>
      <c r="Q212" s="81"/>
      <c r="R212" s="83"/>
      <c r="S212" s="83"/>
      <c r="T212" s="83"/>
      <c r="U212" s="83"/>
      <c r="V212" s="82"/>
    </row>
  </sheetData>
  <sheetProtection algorithmName="SHA-512" hashValue="6V+CVJ2M2YQ0N7s1bXnyOTdwQl3iC/HRt36sVdGCHxjm8nCnYU0CYpF6QGXxpyD57JbwIaw+uPdCz5GS+nvTnQ==" saltValue="2obrQfEVQ8PXSzmgmV3I7g==" spinCount="100000" autoFilter="1" deleteColumns="1" deleteRows="1" formatCells="0" formatColumns="0" formatRows="0" insertColumns="1" insertHyperlinks="1" insertRows="1" objects="0" pivotTables="1" scenarios="0" selectLockedCells="0" selectUnlockedCells="0" sheet="1" sort="1"/>
  <mergeCells count="431">
    <mergeCell ref="A1:V1"/>
    <mergeCell ref="A4:C4"/>
    <mergeCell ref="D4:D6"/>
    <mergeCell ref="E4:E6"/>
    <mergeCell ref="F4:F6"/>
    <mergeCell ref="G4:K4"/>
    <mergeCell ref="L4:L6"/>
    <mergeCell ref="M4:M6"/>
    <mergeCell ref="N4:U4"/>
    <mergeCell ref="V4:V6"/>
    <mergeCell ref="A5:A6"/>
    <mergeCell ref="B5:B6"/>
    <mergeCell ref="C5:C6"/>
    <mergeCell ref="G5:G6"/>
    <mergeCell ref="H5:I5"/>
    <mergeCell ref="J5:J6"/>
    <mergeCell ref="K5:K6"/>
    <mergeCell ref="N5:N6"/>
    <mergeCell ref="O5:O6"/>
    <mergeCell ref="P5:P6"/>
    <mergeCell ref="Q5:Q6"/>
    <mergeCell ref="R5:S5"/>
    <mergeCell ref="T5:U5"/>
    <mergeCell ref="A8:A12"/>
    <mergeCell ref="B8:B12"/>
    <mergeCell ref="C8:C12"/>
    <mergeCell ref="D8:M12"/>
    <mergeCell ref="D13:V13"/>
    <mergeCell ref="D14:M14"/>
    <mergeCell ref="D15:M15"/>
    <mergeCell ref="D16:V16"/>
    <mergeCell ref="A18:A19"/>
    <mergeCell ref="B18:B19"/>
    <mergeCell ref="C18:C19"/>
    <mergeCell ref="D18:D19"/>
    <mergeCell ref="E18:E19"/>
    <mergeCell ref="N18:N19"/>
    <mergeCell ref="O18:O19"/>
    <mergeCell ref="R18:R19"/>
    <mergeCell ref="S18:S19"/>
    <mergeCell ref="T18:T19"/>
    <mergeCell ref="U18:U19"/>
    <mergeCell ref="V18:V19"/>
    <mergeCell ref="A20:A21"/>
    <mergeCell ref="B20:B21"/>
    <mergeCell ref="C20:C21"/>
    <mergeCell ref="D20:D21"/>
    <mergeCell ref="E20:E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D23:M23"/>
    <mergeCell ref="D24:V24"/>
    <mergeCell ref="A27:A28"/>
    <mergeCell ref="B27:B28"/>
    <mergeCell ref="C27:C28"/>
    <mergeCell ref="D27:D28"/>
    <mergeCell ref="E27:E28"/>
    <mergeCell ref="N27:N28"/>
    <mergeCell ref="O27:O28"/>
    <mergeCell ref="P27:P28"/>
    <mergeCell ref="Q27:Q28"/>
    <mergeCell ref="R27:R28"/>
    <mergeCell ref="S27:S28"/>
    <mergeCell ref="T27:T28"/>
    <mergeCell ref="U27:U28"/>
    <mergeCell ref="V27:V28"/>
    <mergeCell ref="D29:M29"/>
    <mergeCell ref="D30:V30"/>
    <mergeCell ref="A32:A34"/>
    <mergeCell ref="B32:B34"/>
    <mergeCell ref="C32:C34"/>
    <mergeCell ref="D32:D34"/>
    <mergeCell ref="E32:E34"/>
    <mergeCell ref="N32:N34"/>
    <mergeCell ref="O32:O34"/>
    <mergeCell ref="P32:P34"/>
    <mergeCell ref="Q32:Q34"/>
    <mergeCell ref="R32:R34"/>
    <mergeCell ref="S32:S34"/>
    <mergeCell ref="T32:T34"/>
    <mergeCell ref="U32:U34"/>
    <mergeCell ref="V32:V34"/>
    <mergeCell ref="A35:F35"/>
    <mergeCell ref="G35:M35"/>
    <mergeCell ref="A36:F36"/>
    <mergeCell ref="N36:Q36"/>
    <mergeCell ref="R36:S36"/>
    <mergeCell ref="T36:U36"/>
    <mergeCell ref="A37:F37"/>
    <mergeCell ref="N37:Q37"/>
    <mergeCell ref="R37:S37"/>
    <mergeCell ref="T37:U37"/>
    <mergeCell ref="A38:F38"/>
    <mergeCell ref="N38:Q40"/>
    <mergeCell ref="R38:S40"/>
    <mergeCell ref="T38:U40"/>
    <mergeCell ref="V38:V40"/>
    <mergeCell ref="A39:F39"/>
    <mergeCell ref="A40:F40"/>
    <mergeCell ref="A41:F41"/>
    <mergeCell ref="N41:Q41"/>
    <mergeCell ref="R41:S41"/>
    <mergeCell ref="T41:U41"/>
    <mergeCell ref="A42:F42"/>
    <mergeCell ref="N42:Q42"/>
    <mergeCell ref="R42:S42"/>
    <mergeCell ref="T42:U42"/>
    <mergeCell ref="A43:F43"/>
    <mergeCell ref="N43:Q45"/>
    <mergeCell ref="R43:S45"/>
    <mergeCell ref="T43:U45"/>
    <mergeCell ref="V43:V45"/>
    <mergeCell ref="A44:F44"/>
    <mergeCell ref="A45:F45"/>
    <mergeCell ref="A46:F46"/>
    <mergeCell ref="N46:Q46"/>
    <mergeCell ref="R46:U46"/>
    <mergeCell ref="A47:F47"/>
    <mergeCell ref="N47:Q47"/>
    <mergeCell ref="R47:U47"/>
    <mergeCell ref="D48:V48"/>
    <mergeCell ref="D49:M49"/>
    <mergeCell ref="A50:A51"/>
    <mergeCell ref="B50:B51"/>
    <mergeCell ref="C50:C51"/>
    <mergeCell ref="D50:M51"/>
    <mergeCell ref="D52:V52"/>
    <mergeCell ref="D56:M58"/>
    <mergeCell ref="D59:V59"/>
    <mergeCell ref="D64:V64"/>
    <mergeCell ref="D67:M67"/>
    <mergeCell ref="D68:V68"/>
    <mergeCell ref="A69:A70"/>
    <mergeCell ref="B69:B70"/>
    <mergeCell ref="C69:C70"/>
    <mergeCell ref="D69:D70"/>
    <mergeCell ref="E69:E70"/>
    <mergeCell ref="N69:N70"/>
    <mergeCell ref="O69:O70"/>
    <mergeCell ref="P69:P70"/>
    <mergeCell ref="Q69:Q70"/>
    <mergeCell ref="R69:R70"/>
    <mergeCell ref="S69:S70"/>
    <mergeCell ref="T69:T70"/>
    <mergeCell ref="U69:U70"/>
    <mergeCell ref="V69:V70"/>
    <mergeCell ref="A71:F71"/>
    <mergeCell ref="G71:M71"/>
    <mergeCell ref="A72:F72"/>
    <mergeCell ref="N72:Q72"/>
    <mergeCell ref="R72:S72"/>
    <mergeCell ref="T72:U72"/>
    <mergeCell ref="A73:F73"/>
    <mergeCell ref="N73:Q73"/>
    <mergeCell ref="R73:S73"/>
    <mergeCell ref="T73:U73"/>
    <mergeCell ref="A74:F74"/>
    <mergeCell ref="N74:Q76"/>
    <mergeCell ref="R74:S76"/>
    <mergeCell ref="T74:U76"/>
    <mergeCell ref="V74:V76"/>
    <mergeCell ref="A75:F75"/>
    <mergeCell ref="A76:F76"/>
    <mergeCell ref="A77:F77"/>
    <mergeCell ref="N77:Q77"/>
    <mergeCell ref="R77:S77"/>
    <mergeCell ref="T77:U77"/>
    <mergeCell ref="A78:F78"/>
    <mergeCell ref="N78:Q78"/>
    <mergeCell ref="R78:S78"/>
    <mergeCell ref="T78:U78"/>
    <mergeCell ref="A79:F79"/>
    <mergeCell ref="N79:Q81"/>
    <mergeCell ref="R79:S81"/>
    <mergeCell ref="T79:U81"/>
    <mergeCell ref="V79:V81"/>
    <mergeCell ref="A80:F80"/>
    <mergeCell ref="A81:F81"/>
    <mergeCell ref="A82:F82"/>
    <mergeCell ref="N82:Q82"/>
    <mergeCell ref="R82:U82"/>
    <mergeCell ref="A83:F83"/>
    <mergeCell ref="N83:Q83"/>
    <mergeCell ref="R83:U83"/>
    <mergeCell ref="D84:V84"/>
    <mergeCell ref="D85:M85"/>
    <mergeCell ref="A86:A87"/>
    <mergeCell ref="B86:B87"/>
    <mergeCell ref="C86:C87"/>
    <mergeCell ref="D86:M87"/>
    <mergeCell ref="D88:V88"/>
    <mergeCell ref="A95:F95"/>
    <mergeCell ref="G95:M95"/>
    <mergeCell ref="A96:F96"/>
    <mergeCell ref="N96:Q96"/>
    <mergeCell ref="R96:S96"/>
    <mergeCell ref="T96:U96"/>
    <mergeCell ref="A97:F97"/>
    <mergeCell ref="N97:Q97"/>
    <mergeCell ref="R97:S97"/>
    <mergeCell ref="T97:U97"/>
    <mergeCell ref="A98:F98"/>
    <mergeCell ref="N98:Q100"/>
    <mergeCell ref="R98:S100"/>
    <mergeCell ref="T98:U100"/>
    <mergeCell ref="V98:V100"/>
    <mergeCell ref="A99:F99"/>
    <mergeCell ref="A100:F100"/>
    <mergeCell ref="A101:F101"/>
    <mergeCell ref="N101:Q101"/>
    <mergeCell ref="R101:S101"/>
    <mergeCell ref="T101:U101"/>
    <mergeCell ref="A102:F102"/>
    <mergeCell ref="N102:Q102"/>
    <mergeCell ref="R102:S102"/>
    <mergeCell ref="T102:U102"/>
    <mergeCell ref="A103:F103"/>
    <mergeCell ref="N103:Q105"/>
    <mergeCell ref="R103:S105"/>
    <mergeCell ref="T103:U105"/>
    <mergeCell ref="V103:V105"/>
    <mergeCell ref="A104:F104"/>
    <mergeCell ref="A105:F105"/>
    <mergeCell ref="A106:F106"/>
    <mergeCell ref="N106:Q106"/>
    <mergeCell ref="R106:U106"/>
    <mergeCell ref="A107:F107"/>
    <mergeCell ref="N107:Q107"/>
    <mergeCell ref="R107:U107"/>
    <mergeCell ref="D108:V108"/>
    <mergeCell ref="D109:M109"/>
    <mergeCell ref="D110:M114"/>
    <mergeCell ref="D115:V115"/>
    <mergeCell ref="A121:F121"/>
    <mergeCell ref="G121:M121"/>
    <mergeCell ref="A122:F122"/>
    <mergeCell ref="N122:Q122"/>
    <mergeCell ref="R122:S122"/>
    <mergeCell ref="T122:U122"/>
    <mergeCell ref="A123:F123"/>
    <mergeCell ref="N123:Q123"/>
    <mergeCell ref="R123:S123"/>
    <mergeCell ref="T123:U123"/>
    <mergeCell ref="A124:F124"/>
    <mergeCell ref="N124:Q126"/>
    <mergeCell ref="R124:S126"/>
    <mergeCell ref="T124:U126"/>
    <mergeCell ref="V124:V126"/>
    <mergeCell ref="A125:F125"/>
    <mergeCell ref="A126:F126"/>
    <mergeCell ref="A127:F127"/>
    <mergeCell ref="N127:Q127"/>
    <mergeCell ref="R127:S127"/>
    <mergeCell ref="T127:U127"/>
    <mergeCell ref="A128:F128"/>
    <mergeCell ref="N128:Q128"/>
    <mergeCell ref="R128:S128"/>
    <mergeCell ref="T128:U128"/>
    <mergeCell ref="A129:F129"/>
    <mergeCell ref="N129:Q131"/>
    <mergeCell ref="R129:S131"/>
    <mergeCell ref="T129:U131"/>
    <mergeCell ref="V129:V131"/>
    <mergeCell ref="A130:F130"/>
    <mergeCell ref="A131:F131"/>
    <mergeCell ref="A132:F132"/>
    <mergeCell ref="N132:Q132"/>
    <mergeCell ref="R132:U132"/>
    <mergeCell ref="A133:F133"/>
    <mergeCell ref="N133:Q133"/>
    <mergeCell ref="R133:U133"/>
    <mergeCell ref="D134:V134"/>
    <mergeCell ref="D135:M135"/>
    <mergeCell ref="A136:A142"/>
    <mergeCell ref="B136:B142"/>
    <mergeCell ref="C136:C142"/>
    <mergeCell ref="D136:M142"/>
    <mergeCell ref="D143:V143"/>
    <mergeCell ref="A146:A147"/>
    <mergeCell ref="B146:B147"/>
    <mergeCell ref="C146:C147"/>
    <mergeCell ref="D146:D147"/>
    <mergeCell ref="E146:E147"/>
    <mergeCell ref="N146:N147"/>
    <mergeCell ref="O146:O147"/>
    <mergeCell ref="P146:P147"/>
    <mergeCell ref="Q146:Q147"/>
    <mergeCell ref="R146:R147"/>
    <mergeCell ref="S146:S147"/>
    <mergeCell ref="T146:T147"/>
    <mergeCell ref="U146:U147"/>
    <mergeCell ref="V146:V147"/>
    <mergeCell ref="D149:M149"/>
    <mergeCell ref="D150:V150"/>
    <mergeCell ref="A152:F152"/>
    <mergeCell ref="G152:M152"/>
    <mergeCell ref="A153:F153"/>
    <mergeCell ref="N153:Q153"/>
    <mergeCell ref="R153:S153"/>
    <mergeCell ref="T153:U153"/>
    <mergeCell ref="A154:F154"/>
    <mergeCell ref="N154:Q154"/>
    <mergeCell ref="R154:S154"/>
    <mergeCell ref="T154:U154"/>
    <mergeCell ref="A155:F155"/>
    <mergeCell ref="N155:Q157"/>
    <mergeCell ref="R155:S157"/>
    <mergeCell ref="T155:U157"/>
    <mergeCell ref="V155:V157"/>
    <mergeCell ref="A156:F156"/>
    <mergeCell ref="A157:F157"/>
    <mergeCell ref="A158:F158"/>
    <mergeCell ref="N158:Q158"/>
    <mergeCell ref="R158:S158"/>
    <mergeCell ref="T158:U158"/>
    <mergeCell ref="A159:F159"/>
    <mergeCell ref="N159:Q159"/>
    <mergeCell ref="R159:S159"/>
    <mergeCell ref="T159:U159"/>
    <mergeCell ref="A160:F160"/>
    <mergeCell ref="N160:Q162"/>
    <mergeCell ref="R160:S162"/>
    <mergeCell ref="T160:U162"/>
    <mergeCell ref="V160:V162"/>
    <mergeCell ref="A161:F161"/>
    <mergeCell ref="A162:F162"/>
    <mergeCell ref="A163:F163"/>
    <mergeCell ref="N163:Q163"/>
    <mergeCell ref="R163:U163"/>
    <mergeCell ref="A164:F164"/>
    <mergeCell ref="N164:Q164"/>
    <mergeCell ref="R164:U164"/>
    <mergeCell ref="D165:V165"/>
    <mergeCell ref="D166:M166"/>
    <mergeCell ref="D167:M167"/>
    <mergeCell ref="D168:V168"/>
    <mergeCell ref="D171:M171"/>
    <mergeCell ref="D172:V172"/>
    <mergeCell ref="D174:M174"/>
    <mergeCell ref="D175:U175"/>
    <mergeCell ref="A177:A178"/>
    <mergeCell ref="B177:B178"/>
    <mergeCell ref="C177:C178"/>
    <mergeCell ref="D177:M178"/>
    <mergeCell ref="D179:V179"/>
    <mergeCell ref="A182:F182"/>
    <mergeCell ref="G182:M182"/>
    <mergeCell ref="A183:F183"/>
    <mergeCell ref="N183:Q183"/>
    <mergeCell ref="R183:S183"/>
    <mergeCell ref="T183:U183"/>
    <mergeCell ref="A184:F184"/>
    <mergeCell ref="N184:Q184"/>
    <mergeCell ref="R184:S184"/>
    <mergeCell ref="T184:U184"/>
    <mergeCell ref="A185:F185"/>
    <mergeCell ref="N185:Q187"/>
    <mergeCell ref="R185:S187"/>
    <mergeCell ref="T185:U187"/>
    <mergeCell ref="V185:V187"/>
    <mergeCell ref="A186:F186"/>
    <mergeCell ref="A187:F187"/>
    <mergeCell ref="A188:F188"/>
    <mergeCell ref="N188:Q188"/>
    <mergeCell ref="R188:S188"/>
    <mergeCell ref="T188:U188"/>
    <mergeCell ref="A189:F189"/>
    <mergeCell ref="N189:Q189"/>
    <mergeCell ref="R189:S189"/>
    <mergeCell ref="T189:U189"/>
    <mergeCell ref="A190:F190"/>
    <mergeCell ref="N190:Q192"/>
    <mergeCell ref="R190:S192"/>
    <mergeCell ref="T190:U192"/>
    <mergeCell ref="V190:V192"/>
    <mergeCell ref="A191:F191"/>
    <mergeCell ref="A192:F192"/>
    <mergeCell ref="A193:F193"/>
    <mergeCell ref="N193:Q193"/>
    <mergeCell ref="R193:U193"/>
    <mergeCell ref="A194:F194"/>
    <mergeCell ref="N194:Q194"/>
    <mergeCell ref="R194:U194"/>
    <mergeCell ref="A196:F196"/>
    <mergeCell ref="G196:M196"/>
    <mergeCell ref="N196:Q196"/>
    <mergeCell ref="R196:S196"/>
    <mergeCell ref="T196:U196"/>
    <mergeCell ref="A197:F197"/>
    <mergeCell ref="N197:Q197"/>
    <mergeCell ref="R197:S197"/>
    <mergeCell ref="T197:U197"/>
    <mergeCell ref="A198:F198"/>
    <mergeCell ref="N198:Q198"/>
    <mergeCell ref="R198:S198"/>
    <mergeCell ref="T198:U198"/>
    <mergeCell ref="A199:F199"/>
    <mergeCell ref="N199:Q201"/>
    <mergeCell ref="R199:S201"/>
    <mergeCell ref="T199:U201"/>
    <mergeCell ref="V199:V201"/>
    <mergeCell ref="A200:F200"/>
    <mergeCell ref="A201:F201"/>
    <mergeCell ref="A202:F202"/>
    <mergeCell ref="N202:Q202"/>
    <mergeCell ref="R202:S202"/>
    <mergeCell ref="T202:U202"/>
    <mergeCell ref="A203:F203"/>
    <mergeCell ref="N203:Q203"/>
    <mergeCell ref="R203:S203"/>
    <mergeCell ref="T203:U203"/>
    <mergeCell ref="A204:F204"/>
    <mergeCell ref="N204:Q206"/>
    <mergeCell ref="R204:S206"/>
    <mergeCell ref="T204:U206"/>
    <mergeCell ref="V204:V206"/>
    <mergeCell ref="A205:F205"/>
    <mergeCell ref="A206:F206"/>
    <mergeCell ref="A207:F207"/>
    <mergeCell ref="N207:Q207"/>
    <mergeCell ref="R207:U207"/>
    <mergeCell ref="A208:F208"/>
    <mergeCell ref="N208:Q208"/>
    <mergeCell ref="R208:U208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38" firstPageNumber="2147483648" fitToWidth="1" fitToHeight="1" pageOrder="downThenOver" orientation="landscape" usePrinterDefaults="1" blackAndWhite="0" draft="0" cellComments="none" useFirstPageNumber="0" errors="blank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199" id="{004A00A8-00D5-4480-98FF-00C6009D00BC}">
            <xm:f>ISERROR(R8)</xm:f>
            <x14:dxf>
              <font>
                <color theme="0"/>
              </font>
            </x14:dxf>
          </x14:cfRule>
          <xm:sqref>R208:U208 R14:R15 T17 T22 R23 T25:T27 R29 T31 R49:R51 T53:T55 R56:R58 T60:T63 T65:T66 R67 R83:U83 R47:U47 T89:T94 R85:R87 R107:U107 S109:S114 U116:U120 R133:U133 R135:R138 R141:R142 S139:S140 T144:T145 T148 R149 T151 R180:U195 R8:R12 R164:U171 R173:U174 R176:U178</xm:sqref>
        </x14:conditionalFormatting>
        <x14:conditionalFormatting xmlns:xm="http://schemas.microsoft.com/office/excel/2006/main">
          <x14:cfRule type="containsErrors" priority="198" id="{00AA005C-0066-4736-BC67-002600CF0000}">
            <xm:f>ISERROR(R8)</xm:f>
            <x14:dxf>
              <font>
                <color theme="0"/>
              </font>
            </x14:dxf>
          </x14:cfRule>
          <xm:sqref>R208:U208 R14:R15 T17 T22 R23 T25:T27 R29 T31 R49:R51 T53:T55 R56:R58 T60:T63 T65:T66 R67 R83:U83 R47:U47 T89:T94 R85:R87 R107:U107 S109:S114 U116:U120 R133:U133 R135:R138 R141:R142 S139:S140 T144:T145 T148 R149 T151 R180:U195 R8:R12 R164:U171 R173:U174 R176:U178</xm:sqref>
        </x14:conditionalFormatting>
        <x14:conditionalFormatting xmlns:xm="http://schemas.microsoft.com/office/excel/2006/main">
          <x14:cfRule type="containsErrors" priority="183" id="{00ED00C0-00E0-4488-8037-0026009A00CE}">
            <xm:f>ISERROR(M17)</xm:f>
            <x14:dxf>
              <font>
                <color theme="0"/>
              </font>
            </x14:dxf>
          </x14:cfRule>
          <xm:sqref>M197 R208:U208 M180:M181 M183 M17:M22 M25:M27 M36 M53:M55 M60:M63 M65:M66 M69:M70 R83:U83 R47:U47 M72 M89:M94 M96 R107:U107 M116:M120 R133:U133 M144:M148 M151 M153 M169:M170 M173 M176 R180:U195 M31:M34 R164:U171 R173:U174 R176:U178 M28</xm:sqref>
        </x14:conditionalFormatting>
        <x14:conditionalFormatting xmlns:xm="http://schemas.microsoft.com/office/excel/2006/main">
          <x14:cfRule type="containsErrors" priority="183" id="{00E4005D-0080-4D27-A557-004900AE004C}">
            <xm:f>ISERROR(M17)</xm:f>
            <x14:dxf>
              <font>
                <color theme="0"/>
              </font>
            </x14:dxf>
          </x14:cfRule>
          <xm:sqref>M33</xm:sqref>
        </x14:conditionalFormatting>
        <x14:conditionalFormatting xmlns:xm="http://schemas.microsoft.com/office/excel/2006/main">
          <x14:cfRule type="containsErrors" priority="183" id="{00F900E7-0004-45F9-9298-005C0024001D}">
            <xm:f>ISERROR(M17)</xm:f>
            <x14:dxf>
              <font>
                <color theme="0"/>
              </font>
            </x14:dxf>
          </x14:cfRule>
          <xm:sqref>M19</xm:sqref>
        </x14:conditionalFormatting>
        <x14:conditionalFormatting xmlns:xm="http://schemas.microsoft.com/office/excel/2006/main">
          <x14:cfRule type="containsErrors" priority="183" id="{004200B3-00CD-4574-9A31-0071000D00D3}">
            <xm:f>ISERROR(M17)</xm:f>
            <x14:dxf>
              <font>
                <color theme="0"/>
              </font>
            </x14:dxf>
          </x14:cfRule>
          <xm:sqref>M21</xm:sqref>
        </x14:conditionalFormatting>
        <x14:conditionalFormatting xmlns:xm="http://schemas.microsoft.com/office/excel/2006/main">
          <x14:cfRule type="containsErrors" priority="183" id="{000600DD-0038-4EBA-BACA-007700DA0067}">
            <xm:f>ISERROR(M17)</xm:f>
            <x14:dxf>
              <font>
                <color theme="0"/>
              </font>
            </x14:dxf>
          </x14:cfRule>
          <xm:sqref>M176</xm:sqref>
        </x14:conditionalFormatting>
        <x14:conditionalFormatting xmlns:xm="http://schemas.microsoft.com/office/excel/2006/main">
          <x14:cfRule type="containsErrors" priority="6" id="{00C500F1-0040-44A7-BA1D-00E3002700E6}">
            <xm:f>ISERROR(R8)</xm:f>
            <x14:dxf>
              <font>
                <color theme="6" tint="0.79998168889431442"/>
              </font>
            </x14:dxf>
          </x14:cfRule>
          <xm:sqref>R8:U12 R14:U15</xm:sqref>
        </x14:conditionalFormatting>
        <x14:conditionalFormatting xmlns:xm="http://schemas.microsoft.com/office/excel/2006/main">
          <x14:cfRule type="containsErrors" priority="5" id="{00240057-004A-4451-9A56-0062004D0064}">
            <xm:f>ISERROR(R8)</xm:f>
            <x14:dxf>
              <font>
                <color theme="6" tint="0.79998168889431442"/>
              </font>
            </x14:dxf>
          </x14:cfRule>
          <xm:sqref>R8:U12 R14:U15 R23:U23 R29:U29 R36:U41 R49:U51 R56:U58 R67:U67 R72:U76 R85:U87 R96:U100 R109:U114 R122:U126 R135:U142 R149:U149 R153:U157 R166:U167 R183:U187 R197:U201 R171:U171 R174:U174 R177:U178</xm:sqref>
        </x14:conditionalFormatting>
        <x14:conditionalFormatting xmlns:xm="http://schemas.microsoft.com/office/excel/2006/main">
          <x14:cfRule type="containsErrors" priority="4" id="{00FD000E-00E1-4A96-B936-002E00C80057}">
            <xm:f>ISERROR(R17)</xm:f>
            <x14:dxf>
              <font>
                <color theme="9" tint="0.79998168889431442"/>
              </font>
            </x14:dxf>
          </x14:cfRule>
          <xm:sqref>R17:U22 R25:U27 R31:U34 R41:U45 R53:U55 R60:U63 R65:U66 R69:U70 R77:U81 R89:U94 R101:U105 R116:U120 R127:U131 R144:U148 R151:U151 R158:U162 R169:U170 R173:U173 R180:U181 R188:U192 R202:U206 R176:U176</xm:sqref>
        </x14:conditionalFormatting>
        <x14:conditionalFormatting xmlns:xm="http://schemas.microsoft.com/office/excel/2006/main">
          <x14:cfRule type="containsErrors" priority="3" id="{00A3007C-00CB-40BD-BE6B-00ED008500BB}">
            <xm:f>ISERROR(M17)</xm:f>
            <x14:dxf>
              <font>
                <color theme="9" tint="0.79998168889431442"/>
              </font>
            </x14:dxf>
          </x14:cfRule>
          <xm:sqref>M19</xm:sqref>
        </x14:conditionalFormatting>
        <x14:conditionalFormatting xmlns:xm="http://schemas.microsoft.com/office/excel/2006/main">
          <x14:cfRule type="containsErrors" priority="3" id="{0004005E-00A2-449F-A575-00B1005F00F2}">
            <xm:f>ISERROR(M17)</xm:f>
            <x14:dxf>
              <font>
                <color theme="9" tint="0.79998168889431442"/>
              </font>
            </x14:dxf>
          </x14:cfRule>
          <xm:sqref>M17:M22 M25:M27 M31:M34 M53:M55 M60:M63 M65:M66 M69:M70 M89:M94 M116:M120 M144:M148 M151 M169:M170 M173 M176 M180:M181 M28</xm:sqref>
        </x14:conditionalFormatting>
        <x14:conditionalFormatting xmlns:xm="http://schemas.microsoft.com/office/excel/2006/main">
          <x14:cfRule type="containsErrors" priority="3" id="{00620066-00B9-430B-BEAA-006200C100F0}">
            <xm:f>ISERROR(M17)</xm:f>
            <x14:dxf>
              <font>
                <color theme="9" tint="0.79998168889431442"/>
              </font>
            </x14:dxf>
          </x14:cfRule>
          <xm:sqref>M21</xm:sqref>
        </x14:conditionalFormatting>
        <x14:conditionalFormatting xmlns:xm="http://schemas.microsoft.com/office/excel/2006/main">
          <x14:cfRule type="containsErrors" priority="3" id="{00310015-003C-4B75-81C4-002E00940082}">
            <xm:f>ISERROR(M17)</xm:f>
            <x14:dxf>
              <font>
                <color theme="9" tint="0.79998168889431442"/>
              </font>
            </x14:dxf>
          </x14:cfRule>
          <xm:sqref>M33</xm:sqref>
        </x14:conditionalFormatting>
        <x14:conditionalFormatting xmlns:xm="http://schemas.microsoft.com/office/excel/2006/main">
          <x14:cfRule type="containsErrors" priority="3" id="{00C00022-0022-49CE-8F81-00A6000300C1}">
            <xm:f>ISERROR(M17)</xm:f>
            <x14:dxf>
              <font>
                <color theme="9" tint="0.79998168889431442"/>
              </font>
            </x14:dxf>
          </x14:cfRule>
          <xm:sqref>M176</xm:sqref>
        </x14:conditionalFormatting>
        <x14:conditionalFormatting xmlns:xm="http://schemas.microsoft.com/office/excel/2006/main">
          <x14:cfRule type="containsErrors" priority="2" id="{00660025-00B8-4D76-ADE9-005900D30081}">
            <xm:f>ISERROR(M35)</xm:f>
            <x14:dxf>
              <font>
                <color theme="4" tint="0.79998168889431442"/>
              </font>
            </x14:dxf>
          </x14:cfRule>
          <xm:sqref>M36 M72 M96 M122 M153 M183 M197</xm:sqref>
        </x14:conditionalFormatting>
        <x14:conditionalFormatting xmlns:xm="http://schemas.microsoft.com/office/excel/2006/main">
          <x14:cfRule type="containsErrors" priority="1" id="{00C200E6-000D-4F40-939A-00A700870079}">
            <xm:f>ISERROR(R45)</xm:f>
            <x14:dxf>
              <font>
                <color theme="8" tint="0.79998168889431442"/>
              </font>
            </x14:dxf>
          </x14:cfRule>
          <xm:sqref>R46:U47 R82:U83 R106:U107 R132:U133 R163:U164 R193:U194 R207:U208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Company/>
  <DocSecurity>1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Анна Грабовская</cp:lastModifiedBy>
  <cp:revision>46</cp:revision>
  <dcterms:created xsi:type="dcterms:W3CDTF">2006-09-28T05:33:49Z</dcterms:created>
  <dcterms:modified xsi:type="dcterms:W3CDTF">2023-05-17T07:19:52Z</dcterms:modified>
</cp:coreProperties>
</file>