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8445"/>
  </bookViews>
  <sheets>
    <sheet name="Форма 1" sheetId="1" r:id="rId1"/>
    <sheet name="Форма 3" sheetId="3" r:id="rId2"/>
    <sheet name="Форма 4" sheetId="4" r:id="rId3"/>
    <sheet name="Форма 6" sheetId="6" r:id="rId4"/>
    <sheet name="Лист1" sheetId="7" r:id="rId5"/>
  </sheets>
  <externalReferences>
    <externalReference r:id="rId6"/>
  </externalReferences>
  <definedNames>
    <definedName name="sub_10272" localSheetId="0">'Форма 1'!#REF!</definedName>
  </definedNames>
  <calcPr calcId="144525"/>
</workbook>
</file>

<file path=xl/calcChain.xml><?xml version="1.0" encoding="utf-8"?>
<calcChain xmlns="http://schemas.openxmlformats.org/spreadsheetml/2006/main">
  <c r="O166" i="3" l="1"/>
  <c r="O135" i="3"/>
  <c r="O136" i="3"/>
  <c r="O137" i="3"/>
  <c r="O138" i="3"/>
  <c r="O72" i="3"/>
  <c r="O96" i="3"/>
  <c r="Q171" i="3"/>
  <c r="Q158" i="3"/>
  <c r="Q41" i="3"/>
  <c r="O36" i="3"/>
  <c r="M8" i="4"/>
  <c r="S8" i="4"/>
  <c r="I8" i="4"/>
  <c r="J8" i="4"/>
  <c r="R8" i="4" s="1"/>
  <c r="I9" i="4"/>
  <c r="I12" i="4"/>
  <c r="R12" i="4"/>
  <c r="S12" i="4"/>
  <c r="I13" i="4"/>
  <c r="I14" i="4"/>
  <c r="I15" i="4"/>
  <c r="I16" i="4"/>
  <c r="I17" i="4"/>
  <c r="O153" i="3" l="1"/>
  <c r="B24" i="7"/>
  <c r="H21" i="7"/>
  <c r="F21" i="7"/>
  <c r="D21" i="7"/>
  <c r="B21" i="7"/>
  <c r="B19" i="7"/>
  <c r="B17" i="7"/>
  <c r="B16" i="7"/>
  <c r="B15" i="7"/>
  <c r="B14" i="7"/>
  <c r="B13" i="7"/>
  <c r="B12" i="7"/>
  <c r="L28" i="4"/>
  <c r="K28" i="4"/>
  <c r="I26" i="4"/>
  <c r="I25" i="4"/>
  <c r="I24" i="4"/>
  <c r="S22" i="4"/>
  <c r="R22" i="4"/>
  <c r="I22" i="4"/>
  <c r="I20" i="4"/>
  <c r="S19" i="4"/>
  <c r="R19" i="4"/>
  <c r="I19" i="4"/>
  <c r="J28" i="4"/>
  <c r="I171" i="3"/>
  <c r="H171" i="3"/>
  <c r="G171" i="3"/>
  <c r="H170" i="3"/>
  <c r="G170" i="3"/>
  <c r="I169" i="3"/>
  <c r="H169" i="3"/>
  <c r="G169" i="3"/>
  <c r="O168" i="3"/>
  <c r="J166" i="3"/>
  <c r="I166" i="3"/>
  <c r="H166" i="3"/>
  <c r="G166" i="3"/>
  <c r="Q160" i="3"/>
  <c r="H158" i="3"/>
  <c r="G158" i="3"/>
  <c r="H156" i="3"/>
  <c r="G156" i="3"/>
  <c r="O155" i="3"/>
  <c r="J153" i="3"/>
  <c r="H153" i="3"/>
  <c r="G153" i="3"/>
  <c r="Q148" i="3"/>
  <c r="I148" i="3"/>
  <c r="J147" i="3"/>
  <c r="I147" i="3"/>
  <c r="Q146" i="3"/>
  <c r="J146" i="3"/>
  <c r="H146" i="3"/>
  <c r="G146" i="3"/>
  <c r="I145" i="3"/>
  <c r="Q144" i="3"/>
  <c r="Q173" i="3" s="1"/>
  <c r="J144" i="3"/>
  <c r="O142" i="3"/>
  <c r="O141" i="3"/>
  <c r="O132" i="3"/>
  <c r="Q129" i="3"/>
  <c r="G129" i="3"/>
  <c r="Q127" i="3"/>
  <c r="O124" i="3"/>
  <c r="O122" i="3"/>
  <c r="H122" i="3"/>
  <c r="G122" i="3"/>
  <c r="R119" i="3"/>
  <c r="R117" i="3"/>
  <c r="R116" i="3"/>
  <c r="P113" i="3"/>
  <c r="P111" i="3"/>
  <c r="Q103" i="3"/>
  <c r="Q101" i="3"/>
  <c r="I99" i="3"/>
  <c r="H99" i="3"/>
  <c r="G99" i="3"/>
  <c r="O98" i="3"/>
  <c r="O106" i="3" s="1"/>
  <c r="I97" i="3"/>
  <c r="J96" i="3"/>
  <c r="I96" i="3"/>
  <c r="H96" i="3"/>
  <c r="G96" i="3"/>
  <c r="J93" i="3"/>
  <c r="Q91" i="3"/>
  <c r="Q89" i="3"/>
  <c r="O87" i="3"/>
  <c r="Q79" i="3"/>
  <c r="Q77" i="3"/>
  <c r="I77" i="3"/>
  <c r="H77" i="3"/>
  <c r="G77" i="3"/>
  <c r="I75" i="3"/>
  <c r="H75" i="3"/>
  <c r="G75" i="3"/>
  <c r="O74" i="3"/>
  <c r="O82" i="3" s="1"/>
  <c r="J72" i="3"/>
  <c r="I72" i="3"/>
  <c r="H72" i="3"/>
  <c r="G72" i="3"/>
  <c r="J70" i="3"/>
  <c r="I70" i="3"/>
  <c r="H70" i="3"/>
  <c r="G70" i="3"/>
  <c r="J69" i="3"/>
  <c r="I69" i="3"/>
  <c r="H69" i="3"/>
  <c r="G69" i="3"/>
  <c r="O67" i="3"/>
  <c r="Q65" i="3"/>
  <c r="Q63" i="3"/>
  <c r="J63" i="3"/>
  <c r="Q62" i="3"/>
  <c r="Q61" i="3"/>
  <c r="Q60" i="3"/>
  <c r="J60" i="3"/>
  <c r="O57" i="3"/>
  <c r="Q55" i="3"/>
  <c r="Q54" i="3"/>
  <c r="Q53" i="3"/>
  <c r="J53" i="3"/>
  <c r="O50" i="3"/>
  <c r="O49" i="3"/>
  <c r="Q43" i="3"/>
  <c r="I41" i="3"/>
  <c r="H41" i="3"/>
  <c r="G41" i="3"/>
  <c r="H40" i="3"/>
  <c r="G40" i="3"/>
  <c r="I39" i="3"/>
  <c r="H39" i="3"/>
  <c r="G39" i="3"/>
  <c r="O38" i="3"/>
  <c r="J36" i="3"/>
  <c r="I36" i="3"/>
  <c r="H36" i="3"/>
  <c r="G36" i="3"/>
  <c r="J34" i="3"/>
  <c r="Q33" i="3"/>
  <c r="J33" i="3"/>
  <c r="O30" i="3"/>
  <c r="Q29" i="3"/>
  <c r="Q28" i="3"/>
  <c r="Q27" i="3"/>
  <c r="Q24" i="3"/>
  <c r="J23" i="3"/>
  <c r="I23" i="3"/>
  <c r="J22" i="3"/>
  <c r="I22" i="3"/>
  <c r="H22" i="3"/>
  <c r="J21" i="3"/>
  <c r="J20" i="3"/>
  <c r="J19" i="3"/>
  <c r="O14" i="3"/>
  <c r="O12" i="3"/>
  <c r="S62" i="1"/>
  <c r="R62" i="1"/>
  <c r="S61" i="1"/>
  <c r="R61" i="1"/>
  <c r="Q61" i="1"/>
  <c r="P61" i="1"/>
  <c r="O61" i="1"/>
  <c r="N61" i="1"/>
  <c r="M61" i="1"/>
  <c r="S60" i="1"/>
  <c r="S59" i="1"/>
  <c r="S58" i="1"/>
  <c r="S56" i="1"/>
  <c r="S55" i="1"/>
  <c r="S54" i="1"/>
  <c r="R54" i="1"/>
  <c r="Q54" i="1"/>
  <c r="P54" i="1"/>
  <c r="O54" i="1"/>
  <c r="N54" i="1"/>
  <c r="M54" i="1"/>
  <c r="S53" i="1"/>
  <c r="S52" i="1"/>
  <c r="S51" i="1"/>
  <c r="S50" i="1"/>
  <c r="S49" i="1"/>
  <c r="R49" i="1"/>
  <c r="Q49" i="1"/>
  <c r="P49" i="1"/>
  <c r="O49" i="1"/>
  <c r="N49" i="1"/>
  <c r="M49" i="1"/>
  <c r="S48" i="1"/>
  <c r="R48" i="1"/>
  <c r="Q48" i="1"/>
  <c r="P48" i="1"/>
  <c r="O48" i="1"/>
  <c r="N48" i="1"/>
  <c r="M48" i="1"/>
  <c r="S47" i="1"/>
  <c r="S46" i="1"/>
  <c r="R46" i="1"/>
  <c r="S45" i="1"/>
  <c r="R45" i="1"/>
  <c r="S44" i="1"/>
  <c r="R44" i="1"/>
  <c r="Q44" i="1"/>
  <c r="P44" i="1"/>
  <c r="O44" i="1"/>
  <c r="N44" i="1"/>
  <c r="M44" i="1"/>
  <c r="S43" i="1"/>
  <c r="R43" i="1"/>
  <c r="Q43" i="1"/>
  <c r="P43" i="1"/>
  <c r="O43" i="1"/>
  <c r="N43" i="1"/>
  <c r="M43" i="1"/>
  <c r="S42" i="1"/>
  <c r="R42" i="1"/>
  <c r="Q42" i="1"/>
  <c r="P42" i="1"/>
  <c r="O42" i="1"/>
  <c r="N42" i="1"/>
  <c r="M42" i="1"/>
  <c r="S41" i="1"/>
  <c r="R41" i="1"/>
  <c r="S40" i="1"/>
  <c r="R40" i="1"/>
  <c r="Q40" i="1"/>
  <c r="P40" i="1"/>
  <c r="O40" i="1"/>
  <c r="N40" i="1"/>
  <c r="M40" i="1"/>
  <c r="S39" i="1"/>
  <c r="R39" i="1"/>
  <c r="Q39" i="1"/>
  <c r="P39" i="1"/>
  <c r="O39" i="1"/>
  <c r="N39" i="1"/>
  <c r="M39" i="1"/>
  <c r="S38" i="1"/>
  <c r="S37" i="1"/>
  <c r="R37" i="1"/>
  <c r="Q37" i="1"/>
  <c r="P37" i="1"/>
  <c r="O37" i="1"/>
  <c r="N37" i="1"/>
  <c r="M37" i="1"/>
  <c r="S36" i="1"/>
  <c r="S35" i="1"/>
  <c r="S34" i="1"/>
  <c r="S33" i="1"/>
  <c r="R33" i="1"/>
  <c r="S32" i="1"/>
  <c r="R32" i="1"/>
  <c r="S31" i="1"/>
  <c r="R31" i="1"/>
  <c r="Q31" i="1"/>
  <c r="P31" i="1"/>
  <c r="O31" i="1"/>
  <c r="N31" i="1"/>
  <c r="M31" i="1"/>
  <c r="S30" i="1"/>
  <c r="R30" i="1"/>
  <c r="S29" i="1"/>
  <c r="R29" i="1"/>
  <c r="S28" i="1"/>
  <c r="R28" i="1"/>
  <c r="S27" i="1"/>
  <c r="R27" i="1"/>
  <c r="Q27" i="1"/>
  <c r="P27" i="1"/>
  <c r="O27" i="1"/>
  <c r="N27" i="1"/>
  <c r="M27" i="1"/>
  <c r="S26" i="1"/>
  <c r="R26" i="1"/>
  <c r="Q26" i="1"/>
  <c r="P26" i="1"/>
  <c r="O26" i="1"/>
  <c r="N26" i="1"/>
  <c r="M26" i="1"/>
  <c r="S25" i="1"/>
  <c r="S24" i="1"/>
  <c r="S23" i="1"/>
  <c r="Q23" i="1"/>
  <c r="P23" i="1"/>
  <c r="O23" i="1"/>
  <c r="N23" i="1"/>
  <c r="M23" i="1"/>
  <c r="S22" i="1"/>
  <c r="S21" i="1"/>
  <c r="R21" i="1"/>
  <c r="S20" i="1"/>
  <c r="S19" i="1"/>
  <c r="R19" i="1"/>
  <c r="Q19" i="1"/>
  <c r="P19" i="1"/>
  <c r="O19" i="1"/>
  <c r="N19" i="1"/>
  <c r="M19" i="1"/>
  <c r="S18" i="1"/>
  <c r="R18" i="1"/>
  <c r="Q18" i="1"/>
  <c r="P18" i="1"/>
  <c r="O18" i="1"/>
  <c r="N18" i="1"/>
  <c r="M18" i="1"/>
  <c r="S17" i="1"/>
  <c r="Q17" i="1"/>
  <c r="P17" i="1"/>
  <c r="O17" i="1"/>
  <c r="N17" i="1"/>
  <c r="M17" i="1"/>
  <c r="S16" i="1"/>
  <c r="Q16" i="1"/>
  <c r="P16" i="1"/>
  <c r="O16" i="1"/>
  <c r="N16" i="1"/>
  <c r="M16" i="1"/>
  <c r="S15" i="1"/>
  <c r="R15" i="1"/>
  <c r="Q15" i="1"/>
  <c r="P15" i="1"/>
  <c r="O15" i="1"/>
  <c r="N15" i="1"/>
  <c r="M15" i="1"/>
  <c r="S14" i="1"/>
  <c r="Q14" i="1"/>
  <c r="P14" i="1"/>
  <c r="O14" i="1"/>
  <c r="N14" i="1"/>
  <c r="M14" i="1"/>
  <c r="S13" i="1"/>
  <c r="P13" i="1"/>
  <c r="O13" i="1"/>
  <c r="N13" i="1"/>
  <c r="M13" i="1"/>
  <c r="S12" i="1"/>
  <c r="Q12" i="1"/>
  <c r="P12" i="1"/>
  <c r="O12" i="1"/>
  <c r="N12" i="1"/>
  <c r="M12" i="1"/>
  <c r="S11" i="1"/>
  <c r="Q11" i="1"/>
  <c r="P11" i="1"/>
  <c r="O11" i="1"/>
  <c r="N11" i="1"/>
  <c r="M11" i="1"/>
  <c r="S10" i="1"/>
  <c r="R10" i="1"/>
  <c r="Q10" i="1"/>
  <c r="P10" i="1"/>
  <c r="O10" i="1"/>
  <c r="N10" i="1"/>
  <c r="M10" i="1"/>
  <c r="O163" i="3" l="1"/>
  <c r="O176" i="3"/>
  <c r="O46" i="3"/>
</calcChain>
</file>

<file path=xl/comments1.xml><?xml version="1.0" encoding="utf-8"?>
<comments xmlns="http://schemas.openxmlformats.org/spreadsheetml/2006/main">
  <authors>
    <author>Бухлова_ВВ</author>
  </authors>
  <commentList>
    <comment ref="O36" authorId="0">
      <text>
        <r>
          <rPr>
            <b/>
            <sz val="8"/>
            <color indexed="81"/>
            <rFont val="Tahoma"/>
            <charset val="1"/>
          </rPr>
          <t>4</t>
        </r>
      </text>
    </comment>
    <comment ref="O46" authorId="0">
      <text>
        <r>
          <rPr>
            <b/>
            <sz val="8"/>
            <color indexed="81"/>
            <rFont val="Tahoma"/>
            <charset val="1"/>
          </rPr>
          <t>0,98</t>
        </r>
      </text>
    </comment>
    <comment ref="S60" authorId="0">
      <text>
        <r>
          <rPr>
            <b/>
            <sz val="8"/>
            <color indexed="81"/>
            <rFont val="Tahoma"/>
            <charset val="1"/>
          </rPr>
          <t>Нужно дополнить словом "Не выполнено".</t>
        </r>
      </text>
    </comment>
    <comment ref="O72" authorId="0">
      <text>
        <r>
          <rPr>
            <b/>
            <sz val="8"/>
            <color indexed="81"/>
            <rFont val="Tahoma"/>
            <charset val="1"/>
          </rPr>
          <t>6,41</t>
        </r>
      </text>
    </comment>
    <comment ref="O73" authorId="0">
      <text>
        <r>
          <rPr>
            <b/>
            <sz val="8"/>
            <color indexed="81"/>
            <rFont val="Tahoma"/>
            <charset val="1"/>
          </rPr>
          <t>7</t>
        </r>
      </text>
    </comment>
    <comment ref="O74" authorId="0">
      <text>
        <r>
          <rPr>
            <b/>
            <sz val="8"/>
            <color indexed="81"/>
            <rFont val="Tahoma"/>
            <charset val="1"/>
          </rPr>
          <t>0,92</t>
        </r>
      </text>
    </comment>
    <comment ref="O82" authorId="0">
      <text>
        <r>
          <rPr>
            <b/>
            <sz val="8"/>
            <color indexed="81"/>
            <rFont val="Tahoma"/>
            <charset val="1"/>
          </rPr>
          <t>0,92</t>
        </r>
      </text>
    </comment>
    <comment ref="S89" authorId="0">
      <text>
        <r>
          <rPr>
            <b/>
            <sz val="8"/>
            <color indexed="81"/>
            <rFont val="Tahoma"/>
            <charset val="1"/>
          </rPr>
          <t>Нужно дополнить словом "не выполнено"</t>
        </r>
      </text>
    </comment>
    <comment ref="O96" authorId="0">
      <text>
        <r>
          <rPr>
            <b/>
            <sz val="8"/>
            <color indexed="81"/>
            <rFont val="Tahoma"/>
            <charset val="1"/>
          </rPr>
          <t>3</t>
        </r>
      </text>
    </comment>
    <comment ref="O97" authorId="0">
      <text>
        <r>
          <rPr>
            <b/>
            <sz val="8"/>
            <color indexed="81"/>
            <rFont val="Tahoma"/>
            <charset val="1"/>
          </rPr>
          <t>3</t>
        </r>
      </text>
    </comment>
    <comment ref="O107" authorId="0">
      <text>
        <r>
          <rPr>
            <b/>
            <sz val="8"/>
            <color indexed="81"/>
            <rFont val="Tahoma"/>
            <charset val="1"/>
          </rPr>
          <t>Высокий</t>
        </r>
      </text>
    </comment>
    <comment ref="S113" authorId="0">
      <text>
        <r>
          <rPr>
            <b/>
            <sz val="8"/>
            <color indexed="81"/>
            <rFont val="Tahoma"/>
            <charset val="1"/>
          </rPr>
          <t>Дополнить словом "Не выполнено"</t>
        </r>
      </text>
    </comment>
    <comment ref="S116" authorId="0">
      <text>
        <r>
          <rPr>
            <b/>
            <sz val="8"/>
            <color indexed="81"/>
            <rFont val="Tahoma"/>
            <charset val="1"/>
          </rPr>
          <t>Дополнить словом "Не выполнено"</t>
        </r>
      </text>
    </comment>
    <comment ref="S117" authorId="0">
      <text>
        <r>
          <rPr>
            <sz val="8"/>
            <color indexed="81"/>
            <rFont val="Tahoma"/>
            <charset val="1"/>
          </rPr>
          <t>Дополнить словом "Не выполнено"</t>
        </r>
      </text>
    </comment>
    <comment ref="S119" authorId="0">
      <text>
        <r>
          <rPr>
            <b/>
            <sz val="8"/>
            <color indexed="81"/>
            <rFont val="Tahoma"/>
            <charset val="1"/>
          </rPr>
          <t>Дополнить словом "Не выполнено"</t>
        </r>
      </text>
    </comment>
    <comment ref="S144" authorId="0">
      <text>
        <r>
          <rPr>
            <b/>
            <sz val="8"/>
            <color indexed="81"/>
            <rFont val="Tahoma"/>
            <charset val="1"/>
          </rPr>
          <t>Не учитывается. ПАГ от 27.12.2013 №1648</t>
        </r>
      </text>
    </comment>
    <comment ref="S145" authorId="0">
      <text>
        <r>
          <rPr>
            <b/>
            <sz val="8"/>
            <color indexed="81"/>
            <rFont val="Tahoma"/>
            <charset val="1"/>
          </rPr>
          <t>Дополнить словом "Не выполнено"</t>
        </r>
      </text>
    </comment>
    <comment ref="O153" authorId="0">
      <text>
        <r>
          <rPr>
            <b/>
            <sz val="8"/>
            <color indexed="81"/>
            <rFont val="Tahoma"/>
            <charset val="1"/>
          </rPr>
          <t>9</t>
        </r>
      </text>
    </comment>
    <comment ref="O163" authorId="0">
      <text>
        <r>
          <rPr>
            <b/>
            <sz val="8"/>
            <color indexed="81"/>
            <rFont val="Tahoma"/>
            <charset val="1"/>
          </rPr>
          <t>0,93</t>
        </r>
      </text>
    </comment>
    <comment ref="O166" authorId="0">
      <text>
        <r>
          <rPr>
            <b/>
            <sz val="8"/>
            <color indexed="81"/>
            <rFont val="Tahoma"/>
            <charset val="1"/>
          </rPr>
          <t>29,15</t>
        </r>
      </text>
    </comment>
    <comment ref="O167" authorId="0">
      <text>
        <r>
          <rPr>
            <b/>
            <sz val="8"/>
            <color indexed="81"/>
            <rFont val="Tahoma"/>
            <charset val="1"/>
          </rPr>
          <t>30 (29+1 показатель цели программы)</t>
        </r>
      </text>
    </comment>
    <comment ref="O168" authorId="0">
      <text>
        <r>
          <rPr>
            <b/>
            <sz val="8"/>
            <color indexed="81"/>
            <rFont val="Tahoma"/>
            <charset val="1"/>
          </rPr>
          <t>0,97</t>
        </r>
      </text>
    </comment>
  </commentList>
</comments>
</file>

<file path=xl/sharedStrings.xml><?xml version="1.0" encoding="utf-8"?>
<sst xmlns="http://schemas.openxmlformats.org/spreadsheetml/2006/main" count="1331" uniqueCount="503">
  <si>
    <t xml:space="preserve">Форма 1. Отчет об использовании бюджетных ассигнований бюджета муниципального образования «Город Ижевск» на реализацию муниципальной программы </t>
  </si>
  <si>
    <t>Коды аналитической программной классификации</t>
  </si>
  <si>
    <t>Ответственный исполнитель, соисполнитель</t>
  </si>
  <si>
    <t>Код бюджетной классификации</t>
  </si>
  <si>
    <t>Кассовые расходы, %</t>
  </si>
  <si>
    <t>ГРБС</t>
  </si>
  <si>
    <t>Рз</t>
  </si>
  <si>
    <t>Пр</t>
  </si>
  <si>
    <t>ЦС</t>
  </si>
  <si>
    <t>ВР</t>
  </si>
  <si>
    <t>МП</t>
  </si>
  <si>
    <t>Пп</t>
  </si>
  <si>
    <t>всего</t>
  </si>
  <si>
    <t>Управление по культуре и туризму Администрации г.Ижевска</t>
  </si>
  <si>
    <t>Подпрограмма «Библиотечное обслуживание населения»</t>
  </si>
  <si>
    <t>Всего по подпрограмме</t>
  </si>
  <si>
    <t>Культурно-досуговые учреждения. Финансирование муниципального задания на предоставление муниципальной услуги (работы) «Организация деятельности клубных формирований и формирований самодеятельного народного творчества»</t>
  </si>
  <si>
    <t>Подпрограмма «Создание условий для реализации муниципальной программы»</t>
  </si>
  <si>
    <t>Основное мероприятие «Обеспечение функций муниципальных органов»</t>
  </si>
  <si>
    <t>Формирование финансовой (бухгалтерской) отчетности муниципальных учреждений</t>
  </si>
  <si>
    <t>Всего</t>
  </si>
  <si>
    <t>в том числе:</t>
  </si>
  <si>
    <t>иные источники</t>
  </si>
  <si>
    <t>Код аналитической программной классификации</t>
  </si>
  <si>
    <t>план</t>
  </si>
  <si>
    <t>факт</t>
  </si>
  <si>
    <t>п/п</t>
  </si>
  <si>
    <t>Уровень фактической обеспеченности библиотеками от нормативной потребности</t>
  </si>
  <si>
    <t>%</t>
  </si>
  <si>
    <t>Ед.</t>
  </si>
  <si>
    <t>Уровень фактической обеспеченности клубами и учреждениями клубного типа от нормативной потребности</t>
  </si>
  <si>
    <t>Уровень фактической обеспеченности парками культуры и отдыха от нормативной потребности</t>
  </si>
  <si>
    <t>единиц</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</si>
  <si>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</si>
  <si>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1.</t>
  </si>
  <si>
    <t>2.</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</si>
  <si>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</si>
  <si>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 xml:space="preserve">Форма 6. Сведения о внесенных за отчетный период изменениях в муниципальную программу </t>
  </si>
  <si>
    <t>Вид правового акта</t>
  </si>
  <si>
    <t>Дата принятия</t>
  </si>
  <si>
    <t>Номер</t>
  </si>
  <si>
    <t>Суть изменений (краткое изложение)</t>
  </si>
  <si>
    <t>Внесение изменений в программу  связано с уточнением размера финансирования мероприятий программы</t>
  </si>
  <si>
    <r>
      <t>Форма 4.</t>
    </r>
    <r>
      <rPr>
        <sz val="13"/>
        <color theme="1"/>
        <rFont val="Times New Roman"/>
        <family val="1"/>
        <charset val="204"/>
      </rPr>
      <t xml:space="preserve"> Отчет о выполнении сводных показателей муниципальных заданий на оказание муниципальных услуг (выполнение работ)</t>
    </r>
  </si>
  <si>
    <t>Расходы бюджета муниципального образования «Город Ижевск», тыс. руб.</t>
  </si>
  <si>
    <t>07</t>
  </si>
  <si>
    <t>02</t>
  </si>
  <si>
    <t>01</t>
  </si>
  <si>
    <t>5</t>
  </si>
  <si>
    <t>03</t>
  </si>
  <si>
    <t>08</t>
  </si>
  <si>
    <t>04</t>
  </si>
  <si>
    <t>2</t>
  </si>
  <si>
    <t>Центральный аппарат</t>
  </si>
  <si>
    <t>13</t>
  </si>
  <si>
    <t>1</t>
  </si>
  <si>
    <t>Основное мероприятие "Оказание муниципальных услуг, выполнение работ, финансовое обеспечение деятельности муниципальных учреждений"</t>
  </si>
  <si>
    <t>3</t>
  </si>
  <si>
    <t>4</t>
  </si>
  <si>
    <t>кассовое исполнение на конец отчетного периода</t>
  </si>
  <si>
    <t>в т.ч. кредиторская задолженность прошлых отчетных периодов</t>
  </si>
  <si>
    <t>кредиторская задолженность за отчетный период</t>
  </si>
  <si>
    <t>к  плану на 1января отчетного года</t>
  </si>
  <si>
    <t>к плану на отчетную дату</t>
  </si>
  <si>
    <t>сводная бюджетная роспись, план на 1 января отчетного года</t>
  </si>
  <si>
    <t>сводная бюджетная роспись на отчетную дату</t>
  </si>
  <si>
    <t>Наименование муниципальной программы, подпрограммы, основного мероприятия, мероприятия</t>
  </si>
  <si>
    <t>Руководитель</t>
  </si>
  <si>
    <t>(структурного подразделения Администрации г. Ижевска)</t>
  </si>
  <si>
    <t>(подпись)                  (рашифровка подписи)</t>
  </si>
  <si>
    <t>_____________/_________________________</t>
  </si>
  <si>
    <t>Количество посещений</t>
  </si>
  <si>
    <t>Количество документов</t>
  </si>
  <si>
    <t>Количество клубных формирований</t>
  </si>
  <si>
    <t>Количество проведенных мероприятий</t>
  </si>
  <si>
    <t>(структурного подразделения Администрации г. Ижевска)(подпись)                  (рашифровка подписи)</t>
  </si>
  <si>
    <t>ОМ М</t>
  </si>
  <si>
    <t>Всегр</t>
  </si>
  <si>
    <t>М</t>
  </si>
  <si>
    <t>ОМ</t>
  </si>
  <si>
    <t>07810</t>
  </si>
  <si>
    <t>Расходы, тыс. рублей</t>
  </si>
  <si>
    <t>Наименование подпрограммы, основного мероприятия, мероприятия</t>
  </si>
  <si>
    <t>Тысяча квадратных метров</t>
  </si>
  <si>
    <t>единица</t>
  </si>
  <si>
    <t>Эксплуатируемая площадь, всего, в т.ч. зданий прилегающей территории</t>
  </si>
  <si>
    <t>Количество записей (отчетов); количество информационных ресурсов и баз данных</t>
  </si>
  <si>
    <t>Ответственный исполнитель подпрограммы, основного мероприятия, мероприятия</t>
  </si>
  <si>
    <t>ед. изм.</t>
  </si>
  <si>
    <t>Итого по подпрограмме 1</t>
  </si>
  <si>
    <t>бюджет муниципального образования "Город Ижевск"</t>
  </si>
  <si>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</si>
  <si>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</si>
  <si>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</si>
  <si>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 субвенции из бюджета Удмуртской Республики</t>
  </si>
  <si>
    <t>Увеличение количества посещений муниципальных библиотек</t>
  </si>
  <si>
    <t>Увеличение количества посещений муниципальных организаций культуры</t>
  </si>
  <si>
    <t>Увеличение внутреннего въездного туристского потока в городе Ижевске</t>
  </si>
  <si>
    <t>Уровень удовлетворенности жителей города Ижевска качеством предоставления муниципальных услуг в сфере культуры</t>
  </si>
  <si>
    <t>Доля граждан, положительно оценивающих деятельность муниципальных библиотек, в общем количестве опрошенных посетителей библиотек</t>
  </si>
  <si>
    <t>Количество платных услуг предоставляемых населению муниципальными библиотеками</t>
  </si>
  <si>
    <t>Число посещений театров</t>
  </si>
  <si>
    <t>Число посещений концертных организаций</t>
  </si>
  <si>
    <t>Число посещений Выставочного центра "Галерея"</t>
  </si>
  <si>
    <t>Количество участников клубных формирований в расчете на 1000 человек населения</t>
  </si>
  <si>
    <t>Рост внутреннего и въездного туристского потока (включая экскурсантов и транзитных туристов)</t>
  </si>
  <si>
    <t>Количество туристов, въехавших на территорию муниципального образования "Город Ижевск"</t>
  </si>
  <si>
    <t>Сокращение бюджетных расходов на приобретение топливно-энергетических ресурсов муниципальными учреждениями</t>
  </si>
  <si>
    <t>Удельный расход электрической энергии на снабжение органов местного самоуправления и муниципальных учреждений (в расчете на 1 кв. метр общей площади)</t>
  </si>
  <si>
    <t>Удельный расход тепловой энергии на снабжение органов местного самоуправления и муниципальных учреждений (в расчете на 1 кв. метр общей площади)</t>
  </si>
  <si>
    <t>Удельный расход холодной воды на снабжение органов местного самоуправления и муниципальных учреждений (в расчете на 1 человека)</t>
  </si>
  <si>
    <t>Удельный расход горячей воды на снабжение органов местного самоуправления и муниципальных учреждений (в расчете на 1 человека)</t>
  </si>
  <si>
    <t>Удельный расход природного газа на снабжение органов местного самоуправления и муниципальных учреждений (в расчете на 1 человека)</t>
  </si>
  <si>
    <t>Удовлетворенность населения деятельностью органов местного самоуправления в сфере культуры и туризма</t>
  </si>
  <si>
    <t>Исполнение расходных обязательств к общему объему утвержденных ассигнований на очередной финансовый год</t>
  </si>
  <si>
    <t>Объем привлеченных средств из вышестоящих бюджетов и внебюджетных источников</t>
  </si>
  <si>
    <t>Управление по культуре и туризму, Министерство культуры и туризма (по согласованию), МБУ ЦБС города Ижевска</t>
  </si>
  <si>
    <t>Выполнение муниципальной услуги "Предоставление документа в пользование по требованию (библиотечное обслуживание населения)"</t>
  </si>
  <si>
    <t>Участие в конкурсе в рамках национального проекта "Культура" на создание модельных библиотек</t>
  </si>
  <si>
    <t>Управление по культуре и туризму, МБУ ЦБС города Ижевска</t>
  </si>
  <si>
    <t>Количество модельных библиотек (нарастающим итогом)</t>
  </si>
  <si>
    <t>Проведение косметических и капитальных ремонтов муниципальных библиотек</t>
  </si>
  <si>
    <t>Сдача в аренду помещений муниципальных библиотек и предоставление платных услуг населению</t>
  </si>
  <si>
    <t>Доля отремонтированных площадей помещений библиотек в общей площади помещений библиотек</t>
  </si>
  <si>
    <t>Доход от сдачи в аренду помещений муниципальных библиотек и от платных услуг</t>
  </si>
  <si>
    <t>Количество опрошенных жителей о качестве и доступности библиотечных услуг</t>
  </si>
  <si>
    <t>Количество реализованных проектов совместно с организациями различной правовой форм собственности</t>
  </si>
  <si>
    <t>Организация и проведение социокультурных проектов и программ, реализуемых муниципальными библиотеками</t>
  </si>
  <si>
    <t>Количество городских социокультурных проектов и программ, реализуемых муниципальными библиотеками</t>
  </si>
  <si>
    <t>Количество выданных на всех видах носителей документов</t>
  </si>
  <si>
    <t>Количество новых поступлений документов на всех видах носителей на 1000 населения</t>
  </si>
  <si>
    <t>Показ спектаклей</t>
  </si>
  <si>
    <t>МБУК "Муниципальный театр "Молодой человек"</t>
  </si>
  <si>
    <t>Количество новых постановок, концертных программ</t>
  </si>
  <si>
    <t>Количество показов спектаклей, в том числе на благотворительной основе</t>
  </si>
  <si>
    <t>Количество показов концертных программ</t>
  </si>
  <si>
    <t>01 61423, 61620</t>
  </si>
  <si>
    <t>Проведение культурно-досуговых мероприятий, организация деятельности клубных формирований</t>
  </si>
  <si>
    <t>Проведение культурно-досуговых мероприятий</t>
  </si>
  <si>
    <t>Организация деятельности клубных формирований, в том числе национальных самодеятельных коллективов</t>
  </si>
  <si>
    <t>Осуществление экскурсионного обслуживания</t>
  </si>
  <si>
    <t>Количество национальных самодеятельных коллективов из числа клубных формирований</t>
  </si>
  <si>
    <t>Число экскурсий</t>
  </si>
  <si>
    <t>Формирование перечня дополнительных услуг и предоставляемых муниципальным КДУ И ВЦ Галерея</t>
  </si>
  <si>
    <t>Управление по культуре и туризму, муниципальные учреждения культуры</t>
  </si>
  <si>
    <t>Предоставление платных услуг населению</t>
  </si>
  <si>
    <t>Количество платных услуг, предоставляемых населению муниципальными учреждениями культуры</t>
  </si>
  <si>
    <t>Доход муниципальных учреждений культуры от предоставления платных услуг населению</t>
  </si>
  <si>
    <t>Проведение косметических и капитальных ремонтов муниципальных учреждений культуры и помещений профессиональных творческих коллективов</t>
  </si>
  <si>
    <t>Управление по культуре и туризму, МБУК ДК "Восточный", МБУК ДНТ "Спартак", МБУ ДДК "Ижсталь", МБУК ММТ "Молодой человек", МАУК МХА "Ижевск", МБУК ИМКХ им. Чайковского"</t>
  </si>
  <si>
    <t>Доля отремонтированных площадей помещений МУК в общей площади помещений муниципальных учреждений культуры</t>
  </si>
  <si>
    <t>Управление по культуре и туризму</t>
  </si>
  <si>
    <t>Управление по культуре и туризму, МАУ "ЦРКиТ"</t>
  </si>
  <si>
    <t>Создание и организация работы сайта по продвижению туристических услуг</t>
  </si>
  <si>
    <t>Разработка туристских маршрутов</t>
  </si>
  <si>
    <t>Обеспечение эксплуатационно-технического обслуживания зданий и помещений, учреждений культуры а также содержание указанных зданий и помещений, оборудования и прилегающей территории в надлежащем состоянии</t>
  </si>
  <si>
    <t>Количество посещений сайта</t>
  </si>
  <si>
    <t>Количество мероприятий в событийном календаре в МО "Город Ижевск"</t>
  </si>
  <si>
    <t>Созданы условия для бесперебойной работы зданий и помещений учреждений культуры</t>
  </si>
  <si>
    <t>Доход МАУ "ЦРКиТ" от предоставления платных услуг населению</t>
  </si>
  <si>
    <t>да</t>
  </si>
  <si>
    <t>Техническое обслуживание и проведение ремонтных работ систем энергоснабжения (замена люминесцентных светильников на светодиодные, замена ламп накаливания на энергосберегающие, замена электропроводки, установка датчиков присутствия и др.)</t>
  </si>
  <si>
    <t>МУК</t>
  </si>
  <si>
    <t>Техническое обслуживание и проведение ремонтных работ систем отопления и водоснабжения (промывка и опрессовка системы отопления, установка кранов на радиатор отопления, замена радиаторов отопления, частичный ремонт кровли, входных групп, утепление фасадов зданий, замена окон и регулировка оконных конструкций и др.)</t>
  </si>
  <si>
    <t>Техническое обслуживание и проведение ремонтных работ систем водоснабжения (установка экономичной водоразборной арматуры)</t>
  </si>
  <si>
    <t>Техническое обслуживание и проведение ремонтных работ систем горячего водоснабжения</t>
  </si>
  <si>
    <t>Автоматизация оборудования газовой котельной</t>
  </si>
  <si>
    <t>МБУК ДНТ "Спартак"</t>
  </si>
  <si>
    <t>Объем потребления электрической энергии МУК</t>
  </si>
  <si>
    <t>КВт/ч</t>
  </si>
  <si>
    <t>Объем потребления тепловой энергии МУК</t>
  </si>
  <si>
    <t>Гкал</t>
  </si>
  <si>
    <t>Объем потребления холодной воды</t>
  </si>
  <si>
    <t>куб. м</t>
  </si>
  <si>
    <t>Объем потребления горячей воды</t>
  </si>
  <si>
    <t>Объем потребления газа</t>
  </si>
  <si>
    <t>Обеспечение функций Управления по культуре и туризму</t>
  </si>
  <si>
    <t>Проведение независимой оценки качества предоставления услуг муниципальными учреждениями культуры</t>
  </si>
  <si>
    <t>Управление по культуре и туризму, МУК</t>
  </si>
  <si>
    <t>Организация и проведение крупных мероприятий (фестивалей, праздников, конкурсов), в том числе регионального и российского масштаба</t>
  </si>
  <si>
    <t>Сохранение кадрового потенциала отрасли, повышение престижности и привлекательности профессий в сфере культуры</t>
  </si>
  <si>
    <t>Уровень выполнения значений ожидаемых непосредственных результатов реализации мероприятий муниципальной программы</t>
  </si>
  <si>
    <t>Количество проведенных крупных мероприятий (фестивалей, праздников, конкурсов), в том числе регионального и российского масштаба</t>
  </si>
  <si>
    <t>Доля молодых руководителей и специалистов в возрасте до 40 лет в общей численности руководителей и специалистов</t>
  </si>
  <si>
    <t>Количество поданных заявок на участие в конкурсах на получение средств из вышестоящих бюджетов и грантов</t>
  </si>
  <si>
    <t>Итого по подпрограмме 2</t>
  </si>
  <si>
    <t>Итого по подпрограмме 4</t>
  </si>
  <si>
    <t>Итого по подпрограмме 3</t>
  </si>
  <si>
    <t>Основное мероприятие «Оказание муниципальных услуг, выполнение работ, финансовое обеспечение деятельности муниципальных учреждений»</t>
  </si>
  <si>
    <t>Управление по культуре и туризму, МБУ «ЦБС города Ижевска»</t>
  </si>
  <si>
    <t>07 1 02 00000</t>
  </si>
  <si>
    <t>Формирование, учет, изучение, обеспечение физического сохранения и безопасности фондов библиотеки. Библиотечное, библиографическое и информационное обслуживание пользователей библиотеки. Библиографическая обработка документов и создание каталогов.</t>
  </si>
  <si>
    <t>07 1 02 61610</t>
  </si>
  <si>
    <t>Подпрограмма «Организация досуга и предоставление услуг организаций культуры. Поддержка профессионального искусства»</t>
  </si>
  <si>
    <t>07 2 01 00000</t>
  </si>
  <si>
    <t>Организация культурно-досуговых мероприятий</t>
  </si>
  <si>
    <t>07 2 01 61423</t>
  </si>
  <si>
    <t>Создание экспозиций (выставок) музеев. Публичный показ музейных предметов, музейных коллекций</t>
  </si>
  <si>
    <t>07 2 01 61600</t>
  </si>
  <si>
    <t>Создание, организация показа, показ спектаклей, концертов и концертных программ</t>
  </si>
  <si>
    <t>Управление по культуре и туризму, МБУК ММТ «Молодой человек», МБУК хор им. П.И. Чайковского, МАУК муниципальных хореографический ансамбль «Ижевск»</t>
  </si>
  <si>
    <t>07 2 01 61630</t>
  </si>
  <si>
    <t>Подпрограмма «Развитие туризма на территории муниципального образования «Город Ижевск», сохранение, использование и популяризация объектов культурного наследия»</t>
  </si>
  <si>
    <t>Управление по культуре и туризму Администрации города Ижевска, МАУ «ЦРКиТ»</t>
  </si>
  <si>
    <t>07 3 01 00000</t>
  </si>
  <si>
    <t>Развитие туризма, эксплуатационно-техническое обслуживание помещений и территорий в учреждениях культуры</t>
  </si>
  <si>
    <t>07 3 01 60401</t>
  </si>
  <si>
    <t>Проведение праздников и мероприятий</t>
  </si>
  <si>
    <t>Основное мероприятие "Создание условий для массового отдыха жителей городского округа"</t>
  </si>
  <si>
    <t>«Библиотечное обслуживание населения»</t>
  </si>
  <si>
    <t>Библиотечное, библиографическое и информационное обслуживание пользователей библиотеки</t>
  </si>
  <si>
    <t>Библиографическая обработка документов и создание каталогов.</t>
  </si>
  <si>
    <t>Формирование, учет, изучение, обеспечение физического сохранения и безопасности фондов библиотек, включая оцифровку фондов.</t>
  </si>
  <si>
    <t>тыс. руб.</t>
  </si>
  <si>
    <t>«Организация  досуга и предоставление услуг организаций культуры. Поддержка профессионального искусства».</t>
  </si>
  <si>
    <t>Организация и  проведение  культурно-массовых мероприятий</t>
  </si>
  <si>
    <t>Количество культурно-массовых мероприятий</t>
  </si>
  <si>
    <t>Организация деятельности клубных формирований и формирований самодеятельного народного творчества</t>
  </si>
  <si>
    <t>Показ (организация показа) спектаклей (театральных постановок)</t>
  </si>
  <si>
    <t>Количество публичных выступлений</t>
  </si>
  <si>
    <t>Организация и  проведение мероприятий</t>
  </si>
  <si>
    <t>Создание концертов и концертных программ</t>
  </si>
  <si>
    <t>Количество новых концертных программ</t>
  </si>
  <si>
    <t>Организация показа концертов и  концертных программ</t>
  </si>
  <si>
    <t>Количество показов</t>
  </si>
  <si>
    <t>«Развитие туризма на территории муниципального образования «Город Ижевск», сохранение, использование и популяризация объектов культурного наследия»</t>
  </si>
  <si>
    <t>Содержание (эксплуатация) имущества, находящегося в государственной (муниципальной) собственности</t>
  </si>
  <si>
    <t>Ведение информационных ресурсов и баз данных</t>
  </si>
  <si>
    <t>«Создание условий для реализации муниципальной программы»</t>
  </si>
  <si>
    <t>Ведение бухгалтерского учета бюджетными, автономными учреждениями, формирование регистров бухгалтерского учета</t>
  </si>
  <si>
    <t>Количество пользователей отчетов; количество комплектов регистров</t>
  </si>
  <si>
    <t xml:space="preserve">Ведение бюджетного учета, формирование регистров органами власти, казенными учреждениями </t>
  </si>
  <si>
    <t xml:space="preserve">Формирование финансовой (бухгалтерской) отчетности бюджетных и автономных учреждений </t>
  </si>
  <si>
    <t>Количество пользователей отчетов; количество комплектов отчетов</t>
  </si>
  <si>
    <t>Формирование бюджетной отчетности для главного распорядителя, распорядителя, получателя бюджетных средств, главного администратора, администратора источников</t>
  </si>
  <si>
    <t xml:space="preserve"> финансирования дефицита бюджета, главного администратора, администратора доходов бюджета </t>
  </si>
  <si>
    <t>отклонение значения за отчетный период от плана (гр. 8 - гр.7)</t>
  </si>
  <si>
    <t>S9550</t>
  </si>
  <si>
    <t>На реализацию проектов молодежного инициативного бюджетирования "Атмосфера"</t>
  </si>
  <si>
    <t>07 1 02 S9550</t>
  </si>
  <si>
    <t>A2</t>
  </si>
  <si>
    <t>07 2 А2 07810</t>
  </si>
  <si>
    <t>S5330</t>
  </si>
  <si>
    <t>Субсидии на реализацию проектов (программ) в сфере государственной национальной политики</t>
  </si>
  <si>
    <t>Расходы на поддержку театров</t>
  </si>
  <si>
    <t>Управление по культуре и туризму, МБУК ММТ «Молодой человек»</t>
  </si>
  <si>
    <t>Управление по физической культуре, спорту и молодежной политике Администрации г.Ижевска</t>
  </si>
  <si>
    <t>Администрация Октябрьского района города Ижевска</t>
  </si>
  <si>
    <t>Управление образования Администрации г.Ижевска</t>
  </si>
  <si>
    <t>Управление имущественных отношений и земельных ресурсовгорода Ижевска</t>
  </si>
  <si>
    <t>Администрация Первомайского района города Ижевска</t>
  </si>
  <si>
    <t>Расходы бюджета муниципального образования "Город Ижевск" на оказание муниципальной услуги (выполнение работы), тыс. рублей</t>
  </si>
  <si>
    <t>сводная бюджетная роспись, план на 1 января отчетного года)</t>
  </si>
  <si>
    <t>к первоначальному плану на отчетный год</t>
  </si>
  <si>
    <t>к уточненному плану на отчетный год</t>
  </si>
  <si>
    <t>к плану на 1 января отчетного года</t>
  </si>
  <si>
    <t>05</t>
  </si>
  <si>
    <t xml:space="preserve">Постановление Администрации города Ижевска «О внесении изменений в постановление Администрации г. Ижевска от 9 декабря 2019 года № 2412» </t>
  </si>
  <si>
    <t>Источник финансирования</t>
  </si>
  <si>
    <t>Неиспользованная экономия бюджетных средств, полученная по итогам проведения конкурентных закупок, тыс. руб.</t>
  </si>
  <si>
    <t>Достижение плановых значений ожидаемых конечных результатов, целевых показателей (индикаторов), ожидаемых непосредственных результатов</t>
  </si>
  <si>
    <r>
      <t>Выполнено/не выполнено. Причины невыполнения (недостижения)</t>
    </r>
    <r>
      <rPr>
        <vertAlign val="superscript"/>
        <sz val="11"/>
        <color theme="1"/>
        <rFont val="Times New Roman"/>
        <family val="1"/>
        <charset val="204"/>
      </rPr>
      <t>7</t>
    </r>
  </si>
  <si>
    <r>
      <t>план</t>
    </r>
    <r>
      <rPr>
        <vertAlign val="superscript"/>
        <sz val="11"/>
        <color theme="1"/>
        <rFont val="Times New Roman"/>
        <family val="1"/>
        <charset val="204"/>
      </rPr>
      <t>1</t>
    </r>
  </si>
  <si>
    <r>
      <t>факт</t>
    </r>
    <r>
      <rPr>
        <vertAlign val="superscript"/>
        <sz val="11"/>
        <color theme="1"/>
        <rFont val="Times New Roman"/>
        <family val="1"/>
        <charset val="204"/>
      </rPr>
      <t>2</t>
    </r>
  </si>
  <si>
    <t>Наименование ожидаемых конечных результатов, целевых показателей (индикаторов), ожидаемых непосредственных результатов</t>
  </si>
  <si>
    <r>
      <t>план</t>
    </r>
    <r>
      <rPr>
        <vertAlign val="superscript"/>
        <sz val="11"/>
        <color theme="1"/>
        <rFont val="Times New Roman"/>
        <family val="1"/>
        <charset val="204"/>
      </rPr>
      <t>4</t>
    </r>
  </si>
  <si>
    <r>
      <t>степень достижения ожидаемых конечных результатов, целевых показателей (индикаторов) (СДпз)</t>
    </r>
    <r>
      <rPr>
        <vertAlign val="superscript"/>
        <sz val="11"/>
        <color theme="1"/>
        <rFont val="Times New Roman"/>
        <family val="1"/>
        <charset val="204"/>
      </rPr>
      <t>5</t>
    </r>
  </si>
  <si>
    <r>
      <t>степень достижения ожидаемых непосредственных результатов (СДонр)</t>
    </r>
    <r>
      <rPr>
        <vertAlign val="superscript"/>
        <sz val="11"/>
        <color theme="1"/>
        <rFont val="Times New Roman"/>
        <family val="1"/>
        <charset val="204"/>
      </rPr>
      <t>6</t>
    </r>
  </si>
  <si>
    <t>с тенденцией увеличения значений (гр.14/гр.13)</t>
  </si>
  <si>
    <t>с тенденцией снижения значений (гр.13/гр.14)</t>
  </si>
  <si>
    <t>х</t>
  </si>
  <si>
    <t>Итого по подпрограмме 1 ΣСДпз</t>
  </si>
  <si>
    <t>Число ожидаемых конечных результатов, целевых показателей (индикаторов) подпрограммы 1 (N)</t>
  </si>
  <si>
    <t>Степень достижения плановых значений ожидаемых конечных результатов, целевых показателей (индикаторов) подпрограммы 1 СДм/п=ΣСДпз/N</t>
  </si>
  <si>
    <t>Итого по подпрограмме 1 ΣСдонр</t>
  </si>
  <si>
    <t>Общее количество мероприятий подпрограммы 1, запланированных к реализации в отчетном году (М)</t>
  </si>
  <si>
    <t>Степень реализации мероприятий подпрограммы 1 СРм=ΣСДонр/М</t>
  </si>
  <si>
    <t>Эффективность реализации подпрограммы 1 ЭР = 0,5 x СДм/п + 0,3 x СРм+ 0,2 x Ссур</t>
  </si>
  <si>
    <r>
      <t>Уровень эффективности подпрограммы 1</t>
    </r>
    <r>
      <rPr>
        <b/>
        <vertAlign val="superscript"/>
        <sz val="11"/>
        <color theme="1"/>
        <rFont val="Times New Roman"/>
        <family val="1"/>
        <charset val="204"/>
      </rPr>
      <t>8</t>
    </r>
  </si>
  <si>
    <t>Итого по подпрограмме n ΣСДпз</t>
  </si>
  <si>
    <t>Число ожидаемых конечных результатов, целевых показателей (индикаторов) подпрограммы n (N)</t>
  </si>
  <si>
    <t>Степень достижения плановых значений ожидаемых конечных результатов, целевых показателей (индикаторов) подпрограммы n СДм/п=ΣСДпз/N</t>
  </si>
  <si>
    <t>Итого по подпрограмме n ΣСдонр</t>
  </si>
  <si>
    <t>Общее количество мероприятий подпрограммы n, запланированных к реализации в отчетном году (М)</t>
  </si>
  <si>
    <t>Степень реализации мероприятий подпрограммы n СРм=ΣСДонр/М</t>
  </si>
  <si>
    <t>Эффективность реализации подпрограммы n ЭР = 0,5 x СДм/п + 0,3 x СРм+ 0,2 x Ссур</t>
  </si>
  <si>
    <r>
      <t>Уровень эффективности подпрограммы n</t>
    </r>
    <r>
      <rPr>
        <b/>
        <vertAlign val="superscript"/>
        <sz val="11"/>
        <color theme="1"/>
        <rFont val="Times New Roman"/>
        <family val="1"/>
        <charset val="204"/>
      </rPr>
      <t>8</t>
    </r>
  </si>
  <si>
    <t xml:space="preserve">Итого по программе </t>
  </si>
  <si>
    <t>Итого по программе ΣСДпз</t>
  </si>
  <si>
    <t>Число ожидаемых конечных результатов, целевых показателей (индикаторов) программы (N)</t>
  </si>
  <si>
    <t>Степень достижения плановых значений ожидаемых конечных результатов, целевых показателей (индикаторов) программы СДм/п=ΣСДпз/N</t>
  </si>
  <si>
    <t>Итого по программе ΣСдонр</t>
  </si>
  <si>
    <t>Общее количество мероприятий программы, запланированных к реализации в отчетном году (М)</t>
  </si>
  <si>
    <t>Степень реализации мероприятий программы СРм=ΣСДонр/М</t>
  </si>
  <si>
    <t>Эффективность реализации муниципальной программы ЭР = 0,5 x СДм/п + 0,3 x СРм+ 0,2 x Ссур</t>
  </si>
  <si>
    <r>
      <t>Уровень эффективности муниципальной программы</t>
    </r>
    <r>
      <rPr>
        <b/>
        <vertAlign val="superscript"/>
        <sz val="11"/>
        <color theme="1"/>
        <rFont val="Times New Roman"/>
        <family val="1"/>
        <charset val="204"/>
      </rPr>
      <t>8</t>
    </r>
  </si>
  <si>
    <r>
      <rPr>
        <vertAlign val="superscript"/>
        <sz val="10"/>
        <color theme="1"/>
        <rFont val="Times New Roman"/>
        <family val="1"/>
        <charset val="204"/>
      </rPr>
      <t xml:space="preserve">1 </t>
    </r>
    <r>
      <rPr>
        <sz val="10"/>
        <color theme="1"/>
        <rFont val="Times New Roman"/>
        <family val="1"/>
        <charset val="204"/>
      </rPr>
      <t xml:space="preserve">Под плановыми расходами понимаются объемы бюджетных ассигнований, предусмотренные на реализацию муниципальной программы (подпрограммы) сводной бюджетной росписью по состоянию на 31 декабря отчетного года.
</t>
    </r>
  </si>
  <si>
    <r>
      <rPr>
        <vertAlign val="superscript"/>
        <sz val="10"/>
        <color theme="1"/>
        <rFont val="Times New Roman"/>
        <family val="1"/>
        <charset val="204"/>
      </rPr>
      <t>2</t>
    </r>
    <r>
      <rPr>
        <sz val="10"/>
        <color theme="1"/>
        <rFont val="Times New Roman"/>
        <family val="1"/>
        <charset val="204"/>
      </rPr>
      <t xml:space="preserve"> Под фактическими расходами понимается сумма расходов за счёт средств бюджета на реализованные в отчетном году мероприятия, в том числе неоплаченные расходы бюджета муниципального образования "Город Ижевск" и средства, привлеченные из иных источников, не учтенные в бюджете (сумма кассового исполнения на конец отчетного периода - сумма кредиторской задолженности прошлых отчетных периодов + сумма кредиторской задолженности за отчетный период + средства из иных источников, не учтенных в бюджете, по которым имеется документальное подтверждение).</t>
    </r>
  </si>
  <si>
    <r>
      <rPr>
        <vertAlign val="superscript"/>
        <sz val="10"/>
        <color theme="1"/>
        <rFont val="Times New Roman"/>
        <family val="1"/>
        <charset val="204"/>
      </rPr>
      <t>3</t>
    </r>
    <r>
      <rPr>
        <sz val="10"/>
        <color theme="1"/>
        <rFont val="Times New Roman"/>
        <family val="1"/>
        <charset val="204"/>
      </rPr>
      <t xml:space="preserve"> В случае если фактические расходы (Рф) на реализацию муниципальной программы (подпрограммы) в отчетном году больше разницы плановых расходов и неиспользованной экономии бюджетных средств, полученной по итогам проведения конкурентных закупок по реализации мероприятий муниципальной программы (подпрограммы) (Рп - Бэ), ССУР принимается равной единице.</t>
    </r>
  </si>
  <si>
    <r>
      <rPr>
        <vertAlign val="superscript"/>
        <sz val="10"/>
        <color theme="1"/>
        <rFont val="Times New Roman"/>
        <family val="1"/>
        <charset val="204"/>
      </rPr>
      <t>4</t>
    </r>
    <r>
      <rPr>
        <sz val="10"/>
        <color theme="1"/>
        <rFont val="Times New Roman"/>
        <family val="1"/>
        <charset val="204"/>
      </rPr>
      <t xml:space="preserve"> В случае изменения в течение отчетного периода плановых значений показателей указываются значения ожидаемых конечных результатов, целевых показателей (индикаторов), ожидаемых непосредственных результатов реализации мероприятий в редакции постановления Администрации города Ижевска об утверждении муниципальной программы по состоянию на 31 октября отчетного финансового года.</t>
    </r>
  </si>
  <si>
    <r>
      <rPr>
        <vertAlign val="superscript"/>
        <sz val="10"/>
        <color theme="1"/>
        <rFont val="Times New Roman"/>
        <family val="1"/>
        <charset val="204"/>
      </rPr>
      <t>5</t>
    </r>
    <r>
      <rPr>
        <sz val="10"/>
        <color theme="1"/>
        <rFont val="Times New Roman"/>
        <family val="1"/>
        <charset val="204"/>
      </rPr>
      <t xml:space="preserve"> Для ожидаемых конечных результатов, целевых показателей (индикаторов), желаемой тенденцией развития которых является увеличение значений, при превышении фактического значения ожидаемого конечного результата, целевого показателя (индикатора) в отчетном году над плановым значением СДПЗ принимается равной единице.
Для ожидаемых конечных результатов, целевых показателей (индикаторов), желаемой тенденцией развития которых является снижение значений, при превышении планового значения ожидаемого конечного результата, целевого показателя (индикатора) в отчетном году над фактическим значением СДПЗ принимается равной единице.
</t>
    </r>
  </si>
  <si>
    <r>
      <rPr>
        <vertAlign val="superscript"/>
        <sz val="10"/>
        <color theme="1"/>
        <rFont val="Times New Roman"/>
        <family val="1"/>
        <charset val="204"/>
      </rPr>
      <t>6</t>
    </r>
    <r>
      <rPr>
        <sz val="10"/>
        <color theme="1"/>
        <rFont val="Times New Roman"/>
        <family val="1"/>
        <charset val="204"/>
      </rPr>
      <t xml:space="preserve"> Для ожидаемых непосредственных результатов, желаемой тенденцией развития которых является увеличение значений, при превышении фактического значения ожидаемого непосредственного результата в отчетном году над плановым значением СДОНР принимается равной единице.
Для ожидаемых непосредственных результатов, желаемой тенденцией развития которых является снижение значений, при превышении планового значения ожидаемого непосредственного результата в отчетном году над фактическим значением СДОНР принимается равной единице.
Для ожидаемых непосредственных результатов, качественно отражающих выполнение мероприятия муниципальной программы (подпрограммы), значение степени достижения планового значения:
принимается равным "1" в случае, если ожидаемый непосредственный результат достигнут;
принимается равным "0" в случае, если ожидаемый непосредственный результат не достигнут.
Для ожидаемых непосредственных результатов реализации мероприятий, предусматривающих строительство и реконструкцию объектов капитального строительства, капитального ремонта, результат считается достигнутым (мероприятие выполненным) в случае окончания соответствующих работ в установленные сроки.
</t>
    </r>
  </si>
  <si>
    <r>
      <rPr>
        <vertAlign val="superscript"/>
        <sz val="10"/>
        <color theme="1"/>
        <rFont val="Times New Roman"/>
        <family val="1"/>
        <charset val="204"/>
      </rPr>
      <t>7</t>
    </r>
    <r>
      <rPr>
        <sz val="10"/>
        <color theme="1"/>
        <rFont val="Times New Roman"/>
        <family val="1"/>
        <charset val="204"/>
      </rPr>
      <t xml:space="preserve"> В графе должны быть указаны слова «выполнено» или «не выполнено», при этом цель муниципальной программы (подпрограммы) считается достигнутой (задача решена, мероприятие выполнено) в случае достижения ожидаемого конечного результата (целевого показателя (индикатора), ожидаемого непосредственного результата реализации мероприятия). В случае недостижения цели, нерешения задачи, невыполнения мероприятия необходимо указать причины недостижения ожидаемого конечного результата, целевого показателя (индикатора), ожидаемого непосредственного результата/ невыполнения мероприятия.</t>
    </r>
  </si>
  <si>
    <r>
      <rPr>
        <vertAlign val="superscript"/>
        <sz val="10"/>
        <color theme="1"/>
        <rFont val="Times New Roman"/>
        <family val="1"/>
        <charset val="204"/>
      </rPr>
      <t>8</t>
    </r>
    <r>
      <rPr>
        <sz val="10"/>
        <color theme="1"/>
        <rFont val="Times New Roman"/>
        <family val="1"/>
        <charset val="204"/>
      </rPr>
      <t xml:space="preserve"> Уровень эффективности муниципальной программы (подпрограммы) определяется по результатам проведенной оценки эффективности реализации муниципальной программы (подпрограммы) . Эффективность реализации муниципальной программы (подпрограммы) может быть признана высокой (если значение ЭР не менее 0,95), средней  (если значение ЭР не менее 0,8), удовлетворительной  (если значение ЭР не менее 0,7), неудовлетворительной  (если значение ЭР менее 0,7). </t>
    </r>
  </si>
  <si>
    <t>(структурного подразделения Администрации города Ижевска)</t>
  </si>
  <si>
    <t>(подпись)</t>
  </si>
  <si>
    <t>(расшифровка подписи)</t>
  </si>
  <si>
    <t>Цель программы: обеспечение благоприятных условий для развития муниципальной сферы культуры и искусства, повышения креативного потенциала города, сохранения и совершенствования историко-культурного наследия, повышения привлекательности территории и продвижения имиджа Ижевска как современного центра культуры, искусства и туризма</t>
  </si>
  <si>
    <t>Форма 3. Отчет о выполнении программных мероприятий и достигнутых значениях показателей, результатах оценки эффективности реализации муниципальной программы "Развитие культуры и туризма" за 2021 год</t>
  </si>
  <si>
    <t>Подпрограмма 1: Библиотечное обслуживание населения</t>
  </si>
  <si>
    <t>Цель подпрограммы 1: развитие публичных муниципальных библиотек как информационных, культурных и просветительских центров, востребованных населением и отвечающих современным запросам потребителей</t>
  </si>
  <si>
    <t>Задача 1 подпрограммы 1: Модернизация и укрепление материально-технической базы муниципальных библиотек</t>
  </si>
  <si>
    <t>Доля помещений библиотек, находящихся в удовлетворительном состоянии, в общем количестве помещений библиотек</t>
  </si>
  <si>
    <t>Основное мероприятие 1: Проведение мероприятий по модернизации муниципальных библиотек, в том числе создание модельных библиотек в рамках реализации национального проекта "Культура"</t>
  </si>
  <si>
    <t>Бюджет МО "Город Ижевск"</t>
  </si>
  <si>
    <t>Бюджет Российской Федерации</t>
  </si>
  <si>
    <t>02 61610</t>
  </si>
  <si>
    <t>Бюджет УР</t>
  </si>
  <si>
    <t>ед.</t>
  </si>
  <si>
    <t>Основное мероприятие 2: Реализация мероприятий, направленных на формирование положительного образа муниципальных библиотек и усиление культурно-просветительской функции</t>
  </si>
  <si>
    <t>Проведение социологических исследований с целью изучения общественного мнения по качеству и доступности библиотечных услуг</t>
  </si>
  <si>
    <t>человек</t>
  </si>
  <si>
    <t>1 61610</t>
  </si>
  <si>
    <t>Развитие сотрудничества с государственными и общественными институтами и коммерческими организациями, в том числе с применением механизма муниципально-частного партнерства</t>
  </si>
  <si>
    <t>единиц в год</t>
  </si>
  <si>
    <t>Задача 2 подпрограммы 1: Формирование в общественном сознании ижевчан, в том числе, молодежи устойчивого положительного образа муниципальных библиотек как важного социального и информационного института общества и как следствие увеличение количества посетителей библиотек</t>
  </si>
  <si>
    <t>Задача 3 подпрограммы 1: Повышение разнообразия услуг, предоставляемых муниципальными библиотеками</t>
  </si>
  <si>
    <t xml:space="preserve">02 </t>
  </si>
  <si>
    <t>Основное мероприятие 3: Предоставление равного доступа к информационным ресурсам муниципальных библиотек для всех категорий граждан МО "Город Ижевск"</t>
  </si>
  <si>
    <t>Выдача муниципальными библиотеками документов на всех видах носителей, в том числе электронных</t>
  </si>
  <si>
    <t>Модернизация библиотек в части комплектования книжных фондов муниципальных библиотек</t>
  </si>
  <si>
    <t>Подпрограмма 2. "Организация досуга и предоставление услуг организаций культуры. Поддержка профессионального искусства"</t>
  </si>
  <si>
    <t>Цель подпрограммы 2: создание условий для удовлетворения гражданами своих культурных потребностей, реализации творческого потенциала, развития местного традиционного народного творчества</t>
  </si>
  <si>
    <t>Задача 1 подпрограммы 2: Развитие и поддержка профессионального искусства</t>
  </si>
  <si>
    <t>Основное мероприятие 1: Организация показа спектаклей и концертных программ</t>
  </si>
  <si>
    <t>01 61630</t>
  </si>
  <si>
    <t>Создание, показ (организация показа) спектаклей, театральных постановок, концертов и концертных программ</t>
  </si>
  <si>
    <t>МБУК "Муниципальный театр "Молодой человек", "Муниципальный камерный хор им. П.И. Чайковского, АМУК МХА</t>
  </si>
  <si>
    <t>Показ концертных программа</t>
  </si>
  <si>
    <t>"Муниципальный камерный хор им. П.И. Чайковского, АМУК МХА</t>
  </si>
  <si>
    <t>01 61620, 61423</t>
  </si>
  <si>
    <t>01 61600</t>
  </si>
  <si>
    <t>Количество участников культурно-досуговых мероприятий</t>
  </si>
  <si>
    <t>чел.</t>
  </si>
  <si>
    <t>Задача 2 подпрограммы 2: Организация досуга населения, расширение спектра и повышение качества услуг для населения, предоставляемых муниципальными организациями культуры</t>
  </si>
  <si>
    <t>Основное мероприятие 2: Организация досуга населения</t>
  </si>
  <si>
    <t>Управление по культуре и туризму, МАУК "Музей города Ижевска"</t>
  </si>
  <si>
    <t>Управление по культуре и туризму, МБУК ДК "Восточный", МБУ ДДК "Ижсталь", МБУК ДНТ "Спартак", МАУК "ЦРК "Русский дом"</t>
  </si>
  <si>
    <t>Основное мероприятие 3. Расширение спектра и повышение качества предоставляемых услуг, предоставляемых муниципальными организациями культуры</t>
  </si>
  <si>
    <t>01 61423, 61600, 61620, 61630</t>
  </si>
  <si>
    <t>Задача 3 подпрограммы 2:  Модернизация муниципальных учреждений культуры, развитие материально-технической базы, обеспечение комфортного и безопасного пребывания граждан</t>
  </si>
  <si>
    <t>Доля помещений муниципальных учреждений культуры, находящихся в удовлетворительном состоянии, в общем числе помещений муниципальных учреждений культуры</t>
  </si>
  <si>
    <t>Основное мероприятие 4. "Проведение мероприятий по модернизации муниципальных учреждений культуры, укреплению материально-технической базы"</t>
  </si>
  <si>
    <t>Степень достижения плановых значений ожидаемых конечных результатов, целевых показателей (индикаторов) подпрограммы 2 СДм/п=ΣСДпз/N</t>
  </si>
  <si>
    <t>Итого по подпрограмме 2 ΣСДпз</t>
  </si>
  <si>
    <t>Число ожидаемых конечных результатов, целевых показателей (индикаторов) подпрограммы 2 (N)</t>
  </si>
  <si>
    <t>Итого по подпрограмме 2 ΣСдонр</t>
  </si>
  <si>
    <t>Общее количество мероприятий подпрограммы 2, запланированных к реализации в отчетном году (М)</t>
  </si>
  <si>
    <t>Степень реализации мероприятий подпрограммы 2 СРм=ΣСДонр/М</t>
  </si>
  <si>
    <t>Эффективность реализации подпрограммы 2 ЭР = 0,5 x СДм/п + 0,3 x СРм+ 0,2 x Ссур</t>
  </si>
  <si>
    <r>
      <t>Уровень эффективности подпрограммы 2</t>
    </r>
    <r>
      <rPr>
        <b/>
        <vertAlign val="superscript"/>
        <sz val="11"/>
        <color theme="1"/>
        <rFont val="Times New Roman"/>
        <family val="1"/>
        <charset val="204"/>
      </rPr>
      <t>8</t>
    </r>
  </si>
  <si>
    <t>Подпрограмма 3. "Развитие туризма на территории муниципального образования "Город Ижевск", сохранение, использование и популяризация объектов культурного наследия"</t>
  </si>
  <si>
    <t>Цель подпрограммы 3: создание благоприятных условий для формирования современной конкурентоспособной туристской отрасли на территории МО "Город Ижевск", направленное на увеличение въездного туристского потока</t>
  </si>
  <si>
    <t>Задача 1 подпрограммы 3: Увеличение внутреннего и въездного туристического потока, сохранение и популяризация исторического и культурного наследия, его включение в сферу социально-культурной деятельности и туризма</t>
  </si>
  <si>
    <t>Количество объектов культурного наследия, памятников, арт-объектов, расположенных на территории МО "Город Ижевск", включенных в туристические маршруты</t>
  </si>
  <si>
    <t>Основное мероприятие 1. "Организация работы по привлечению туристов"</t>
  </si>
  <si>
    <t>01 60401</t>
  </si>
  <si>
    <t>Участие в региональных и российских презентационных мероприятиях (выставках, семинарах, форумах и др.)</t>
  </si>
  <si>
    <t>Количество региональных и российских презентационных мероприятий (выставок, семинаров, форумов и др.), в которых было принято участие</t>
  </si>
  <si>
    <t>Создание событийного календаря муниципального образования "Город Ижевск"</t>
  </si>
  <si>
    <t>Количество туристских маршрутов</t>
  </si>
  <si>
    <t>да/нет</t>
  </si>
  <si>
    <t>Да</t>
  </si>
  <si>
    <t>Подпрограмма 4. "Энергосбережение и повышение энергетической эффективности"</t>
  </si>
  <si>
    <t>Цель: повышение энергетической эффективности в учреждениях культуры и детских школах искусств</t>
  </si>
  <si>
    <t>01 65780</t>
  </si>
  <si>
    <r>
      <t>кВт.ч/м</t>
    </r>
    <r>
      <rPr>
        <vertAlign val="superscript"/>
        <sz val="11"/>
        <color theme="1"/>
        <rFont val="Calibri"/>
        <family val="2"/>
        <charset val="204"/>
        <scheme val="minor"/>
      </rPr>
      <t>2</t>
    </r>
  </si>
  <si>
    <r>
      <t>Гкал/м</t>
    </r>
    <r>
      <rPr>
        <vertAlign val="superscript"/>
        <sz val="11"/>
        <color theme="1"/>
        <rFont val="Calibri"/>
        <family val="2"/>
        <charset val="204"/>
        <scheme val="minor"/>
      </rPr>
      <t>2</t>
    </r>
  </si>
  <si>
    <r>
      <t>м</t>
    </r>
    <r>
      <rPr>
        <vertAlign val="superscript"/>
        <sz val="11"/>
        <color theme="1"/>
        <rFont val="Calibri"/>
        <family val="2"/>
        <charset val="204"/>
        <scheme val="minor"/>
      </rPr>
      <t>3</t>
    </r>
    <r>
      <rPr>
        <sz val="11"/>
        <color theme="1"/>
        <rFont val="Calibri"/>
        <family val="2"/>
        <charset val="204"/>
        <scheme val="minor"/>
      </rPr>
      <t>/чел.</t>
    </r>
  </si>
  <si>
    <t>Задача 1. Обеспечение снижения в сопоставимых условиях объема потребления ТЭР по каждому из ресурсов</t>
  </si>
  <si>
    <t>Основное мероприятие1: Реализация мероприятий по энергосбережению и повышению энергетической эффективности</t>
  </si>
  <si>
    <t>Средства МУК</t>
  </si>
  <si>
    <t>Подпрограмма 5. Создание условий для реализации муниципальной программы</t>
  </si>
  <si>
    <t>Цель: создание условий для эффективной реализации муниципальной программы</t>
  </si>
  <si>
    <t>Задача 1 подпрограммы 5: Реализация установленных полномочий (функций) Управления по культуре и туризму Администрации города Ижевска</t>
  </si>
  <si>
    <t>Количество объектов культурного наследия, памятников, арт-объектов, расположенных на территории муниципального образования "Город Ижевск", включенных в перечень объектов истории и культуры муниципального образования "Город Ижевск"</t>
  </si>
  <si>
    <t>01 60030</t>
  </si>
  <si>
    <t>Основное мероприятие 1. Обеспечение функций муниципальных органов</t>
  </si>
  <si>
    <t>Итого по подпрограмме 3 ΣСДпз</t>
  </si>
  <si>
    <t>Число ожидаемых конечных результатов, целевых показателей (индикаторов) подпрограммы 3 (N)</t>
  </si>
  <si>
    <t>Степень достижения плановых значений ожидаемых конечных результатов, целевых показателей (индикаторов) подпрограммы 3 СДм/п=ΣСДпз/N</t>
  </si>
  <si>
    <t>Итого по подпрограмме 3 ΣСдонр</t>
  </si>
  <si>
    <t>Общее количество мероприятий подпрограммы 3, запланированных к реализации в отчетном году (М)</t>
  </si>
  <si>
    <t>Степень реализации мероприятий подпрограммы 3 СРм=ΣСДонр/М</t>
  </si>
  <si>
    <t>Эффективность реализации подпрограммы 3 ЭР = 0,5 x СДм/п + 0,3 x СРм+ 0,2 x Ссур</t>
  </si>
  <si>
    <r>
      <t>Уровень эффективности подпрограммы 3</t>
    </r>
    <r>
      <rPr>
        <b/>
        <vertAlign val="superscript"/>
        <sz val="11"/>
        <color theme="1"/>
        <rFont val="Times New Roman"/>
        <family val="1"/>
        <charset val="204"/>
      </rPr>
      <t>8</t>
    </r>
  </si>
  <si>
    <t>Итого по подпрограмме 4 ΣСДпз</t>
  </si>
  <si>
    <t>Число ожидаемых конечных результатов, целевых показателей (индикаторов) подпрограммы 4 (N)</t>
  </si>
  <si>
    <t>Степень достижения плановых значений ожидаемых конечных результатов, целевых показателей (индикаторов) подпрограммы 4 СДм/п=ΣСДпз/N</t>
  </si>
  <si>
    <t>Итого по подпрограмме 4 ΣСдонр</t>
  </si>
  <si>
    <t>Общее количество мероприятий подпрограммы 4, запланированных к реализации в отчетном году (М)</t>
  </si>
  <si>
    <t>Степень реализации мероприятий подпрограммы 4 СРм=ΣСДонр/М</t>
  </si>
  <si>
    <t>Эффективность реализации подпрограммы 4 ЭР = 0,5 x СДм/п + 0,3 x СРм+ 0,2 x Ссур</t>
  </si>
  <si>
    <r>
      <t>Уровень эффективности подпрограммы 4</t>
    </r>
    <r>
      <rPr>
        <b/>
        <vertAlign val="superscript"/>
        <sz val="11"/>
        <color theme="1"/>
        <rFont val="Times New Roman"/>
        <family val="1"/>
        <charset val="204"/>
      </rPr>
      <t>8</t>
    </r>
  </si>
  <si>
    <t>01 60030, 03 60400</t>
  </si>
  <si>
    <t>Проведена/не проведена независимая оценка качества предоставления услуг муниципальными учреждениями культуры</t>
  </si>
  <si>
    <t>01 60110</t>
  </si>
  <si>
    <t>Задача 2 подпрограммы 5: Оптимизация бюджетных расходов муниципального образования "Город Ижевск", в том числе за счет привлечения средств из вышестоящих бюджетов и внебюджетных источников</t>
  </si>
  <si>
    <t>Основное мероприятие 2. Проведение мероприятий по привлечению средств из вышестоящих бюджетов и внебюджетных источников</t>
  </si>
  <si>
    <t>Подготовка заявок для участия в конкурсах на получение средств из вышестоящих источников и грантов</t>
  </si>
  <si>
    <t>Средства из вышестоящих бюджетов, внебюджетные источники</t>
  </si>
  <si>
    <t>выполнено</t>
  </si>
  <si>
    <t>Отчет  о реализации муниципальной программы «Развитие культуры и туризма» за  2021 год</t>
  </si>
  <si>
    <t>0</t>
  </si>
  <si>
    <t>00</t>
  </si>
  <si>
    <t>00000</t>
  </si>
  <si>
    <t>Муниципальная программа муниципального образования «Город Ижевск» "Развитие культуры и туризма"</t>
  </si>
  <si>
    <t>Всего программе:</t>
  </si>
  <si>
    <t>Администрация Индустриального района города Ижевска</t>
  </si>
  <si>
    <t>917</t>
  </si>
  <si>
    <t>07 1 00 00000</t>
  </si>
  <si>
    <t>5519F</t>
  </si>
  <si>
    <t>Государственная поддержка отрасли культуры за счет средств резервного фонда Правительства РФ</t>
  </si>
  <si>
    <t>07 1 02 5519F</t>
  </si>
  <si>
    <t>А1</t>
  </si>
  <si>
    <t>Федеральный проект "Культурная среда"</t>
  </si>
  <si>
    <t>07 1 A1 00000</t>
  </si>
  <si>
    <t>На создание модельных муниципальных библиотек</t>
  </si>
  <si>
    <t>07 1 A1 54540</t>
  </si>
  <si>
    <t>5454F</t>
  </si>
  <si>
    <t>На создание модельных муниципальных библиотек за счет средств Правительства Российской Федерации</t>
  </si>
  <si>
    <t>07 1 A1 5454F</t>
  </si>
  <si>
    <t>Всего по подпрограмме:</t>
  </si>
  <si>
    <t>07 2 00 00000</t>
  </si>
  <si>
    <t>Управление по культуре и туризму, МАУ ЦРК «Русский дом», МАУК "Музей города Ижевска", МБУК ДК «Восточный», МБУ ДДК «Ижсталь», МБУК ДНТ «Спартак», МБУК города Ижевска "Центр культуры и творчества",  МБУК ММТ «Молодой человек», МБУК хор им. П.И. Чайковского, МАУК муниципальных хореографический ансамбль «Ижевск»</t>
  </si>
  <si>
    <t>Управление по культуре и туризму,  МАУ ЦРК «Русский дом»</t>
  </si>
  <si>
    <t>Управление по культуре и туризму Администрации г.Ижевска, МБУК ДК «Восточный», МБУ ДДК «Ижсталь», МБУК ДНТ «Спартак»,  МБУК города Ижевска "Центр культуры и творчества"</t>
  </si>
  <si>
    <t>07 2 01 61620</t>
  </si>
  <si>
    <t>S8810</t>
  </si>
  <si>
    <t>На реализацию проектов развития общественной инфраструктуры, основанных на местных инициативах</t>
  </si>
  <si>
    <t>Управление по культуре и туризму, МБУК хор им. П.И. Чайковского</t>
  </si>
  <si>
    <t>07 2 01 S8810</t>
  </si>
  <si>
    <t>S8811</t>
  </si>
  <si>
    <t>На реализацию проектов развития общественной инфраструктуры, основанных на местных инициативах (средства физических лиц)</t>
  </si>
  <si>
    <t>07 2 01 S8811</t>
  </si>
  <si>
    <t>S8812</t>
  </si>
  <si>
    <t>На реализацию проектов развития общественной инфраструктуры, основанных на местных инициативах (средства юридических лиц)</t>
  </si>
  <si>
    <t>Федеральный проект "Творческие люди"</t>
  </si>
  <si>
    <t>07 2 А2 00000</t>
  </si>
  <si>
    <t>07 3 00 00000</t>
  </si>
  <si>
    <t>07 5 00 00000</t>
  </si>
  <si>
    <t>07 5 01 00000</t>
  </si>
  <si>
    <t>07 5 01 60030</t>
  </si>
  <si>
    <t>07 5 02 00000</t>
  </si>
  <si>
    <t>07 5 02 60110</t>
  </si>
  <si>
    <t>859</t>
  </si>
  <si>
    <t>07 5 02 S5330</t>
  </si>
  <si>
    <t>07 5 03 00000</t>
  </si>
  <si>
    <t>07 5 03 60400</t>
  </si>
  <si>
    <t xml:space="preserve">(структурного подразделения Администрации г. Ижевска)                               (подпись)             (рашифровка подписи)     </t>
  </si>
  <si>
    <t>01 61423, 01 61620, 01  61600</t>
  </si>
  <si>
    <t>01 61423, 01 61620</t>
  </si>
  <si>
    <t>03 60400</t>
  </si>
  <si>
    <t>нет</t>
  </si>
  <si>
    <r>
      <rPr>
        <b/>
        <sz val="11"/>
        <color theme="1"/>
        <rFont val="Times New Roman"/>
        <family val="1"/>
        <charset val="204"/>
      </rPr>
      <t xml:space="preserve">Невыполнено.   </t>
    </r>
    <r>
      <rPr>
        <sz val="11"/>
        <color theme="1"/>
        <rFont val="Times New Roman"/>
        <family val="1"/>
        <charset val="204"/>
      </rPr>
      <t xml:space="preserve">                                               Отсутствие достаточного финансирования по подпрограмме не позволяет пополнять фонды библиотек в необходимом количестве.</t>
    </r>
  </si>
  <si>
    <r>
      <rPr>
        <b/>
        <sz val="11"/>
        <color theme="1"/>
        <rFont val="Times New Roman"/>
        <family val="1"/>
        <charset val="204"/>
      </rPr>
      <t xml:space="preserve">Не выполнено.  </t>
    </r>
    <r>
      <rPr>
        <sz val="11"/>
        <color theme="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t>
    </r>
  </si>
  <si>
    <r>
      <rPr>
        <b/>
        <sz val="11"/>
        <rFont val="Times New Roman"/>
        <family val="1"/>
        <charset val="204"/>
      </rPr>
      <t xml:space="preserve">Не выполнено.  </t>
    </r>
    <r>
      <rPr>
        <sz val="1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t>
    </r>
  </si>
  <si>
    <t>высокий</t>
  </si>
  <si>
    <t>средний</t>
  </si>
  <si>
    <r>
      <t>Степень соответствия запланированному уровню расходов бюджета</t>
    </r>
    <r>
      <rPr>
        <vertAlign val="superscript"/>
        <sz val="12"/>
        <color theme="1"/>
        <rFont val="Times New Roman"/>
        <family val="1"/>
        <charset val="204"/>
      </rPr>
      <t>3</t>
    </r>
    <r>
      <rPr>
        <sz val="12"/>
        <color theme="1"/>
        <rFont val="Times New Roman"/>
        <family val="1"/>
        <charset val="204"/>
      </rPr>
      <t xml:space="preserve"> (Ссур) (гр.8/(гр.7-гр.9))</t>
    </r>
  </si>
  <si>
    <r>
      <rPr>
        <b/>
        <sz val="11"/>
        <color theme="1"/>
        <rFont val="Times New Roman"/>
        <family val="1"/>
        <charset val="204"/>
      </rPr>
      <t xml:space="preserve">Не выполнено. </t>
    </r>
    <r>
      <rPr>
        <sz val="11"/>
        <color theme="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период,часть запланированных мероприятий не проводилась. </t>
    </r>
  </si>
  <si>
    <r>
      <rPr>
        <b/>
        <sz val="11"/>
        <rFont val="Times New Roman"/>
        <family val="1"/>
        <charset val="204"/>
      </rPr>
      <t>Не выполнено.</t>
    </r>
    <r>
      <rPr>
        <sz val="1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t>
    </r>
  </si>
  <si>
    <r>
      <rPr>
        <b/>
        <sz val="11"/>
        <rFont val="Times New Roman"/>
        <family val="1"/>
        <charset val="204"/>
      </rPr>
      <t xml:space="preserve">Не выполнено.    </t>
    </r>
    <r>
      <rPr>
        <sz val="1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t>
    </r>
  </si>
  <si>
    <r>
      <rPr>
        <b/>
        <sz val="11"/>
        <color theme="1"/>
        <rFont val="Times New Roman"/>
        <family val="1"/>
        <charset val="204"/>
      </rPr>
      <t xml:space="preserve">Не выполнено.   </t>
    </r>
    <r>
      <rPr>
        <sz val="11"/>
        <color theme="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t>
    </r>
  </si>
  <si>
    <r>
      <rPr>
        <b/>
        <sz val="11"/>
        <color theme="1"/>
        <rFont val="Times New Roman"/>
        <family val="1"/>
        <charset val="204"/>
      </rPr>
      <t xml:space="preserve">Не выполнено.   </t>
    </r>
    <r>
      <rPr>
        <sz val="11"/>
        <color theme="1"/>
        <rFont val="Times New Roman"/>
        <family val="1"/>
        <charset val="204"/>
      </rPr>
      <t xml:space="preserve">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t>
    </r>
  </si>
  <si>
    <t>Итого по подпрограмме 5</t>
  </si>
  <si>
    <t>От 25 октября 2021 года</t>
  </si>
  <si>
    <t xml:space="preserve">Внесение изменений в программу  связано с необходимостью изменеия наименования мероприятия по подпрограмме библиотечное обслуживание населения </t>
  </si>
  <si>
    <t>От 8 апреля 2021 года</t>
  </si>
  <si>
    <t>№ 549</t>
  </si>
  <si>
    <t>ОММ</t>
  </si>
  <si>
    <r>
      <rPr>
        <b/>
        <sz val="11"/>
        <color theme="1"/>
        <rFont val="Times New Roman"/>
        <family val="1"/>
        <charset val="204"/>
      </rPr>
      <t xml:space="preserve">Не выполнено    </t>
    </r>
    <r>
      <rPr>
        <sz val="11"/>
        <color theme="1"/>
        <rFont val="Times New Roman"/>
        <family val="1"/>
        <charset val="204"/>
      </rPr>
      <t xml:space="preserve">                                                           В 2021 году началась ликвидация трех учреждений куьтуры, ушли по сокращению и пособственному желанию многие работники - рукоаодители кружков и клубных формирований. В связи с этим, учреждения работали не в полную силу. Также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Несколько руководителей кружков 65+ уволились.</t>
    </r>
  </si>
  <si>
    <t xml:space="preserve">выполнено </t>
  </si>
  <si>
    <t>№ 1816</t>
  </si>
  <si>
    <t>Наименование подпрограммы, основного мероприятия, мероприятия  (муниципальной услуги (работы))</t>
  </si>
  <si>
    <t>Наименование показателя, характеризующего объем услуги (работы)</t>
  </si>
  <si>
    <t>Единица измерения характеризующего объем услуги (работы)</t>
  </si>
  <si>
    <t>Значение показателя объема муниципальной услуги</t>
  </si>
  <si>
    <r>
      <rPr>
        <b/>
        <sz val="11"/>
        <color theme="1"/>
        <rFont val="Times New Roman"/>
        <family val="1"/>
        <charset val="204"/>
      </rPr>
      <t>Не выполенено.</t>
    </r>
    <r>
      <rPr>
        <sz val="11"/>
        <color theme="1"/>
        <rFont val="Times New Roman"/>
        <family val="1"/>
        <charset val="204"/>
      </rPr>
      <t xml:space="preserve">                                                В связи с отсутствием бюджетного финансирования на разработку сайта, созданы официальные страницы учреждения в социальных сетях https://vk.com/tourismizh - 219 подписчиков, информация ведется через социальные сети VK https://vk.com/tourismizh и Facebook https://www.facebook.com/profile.php?id=100057638161827</t>
    </r>
  </si>
  <si>
    <r>
      <rPr>
        <b/>
        <sz val="11"/>
        <color theme="1"/>
        <rFont val="Times New Roman"/>
        <family val="1"/>
        <charset val="204"/>
      </rPr>
      <t xml:space="preserve">Не выполнено.  </t>
    </r>
    <r>
      <rPr>
        <sz val="11"/>
        <color theme="1"/>
        <rFont val="Times New Roman"/>
        <family val="1"/>
        <charset val="204"/>
      </rPr>
      <t xml:space="preserve">                                                В 2021 году началась ликвидация трех учреждений куьтуры, ушли по сокращению и по собственному желанию многие работники - рукоаодители кружков и клубных формирований. В связи с этим, учреждения работали не в полную силу. Также  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учреждения культуры не работали длительный период, часть запланированных мероприятий не проводилась. Несколько руководителей кружков 65+ уволились.</t>
    </r>
  </si>
  <si>
    <t>Высокий</t>
  </si>
  <si>
    <r>
      <rPr>
        <b/>
        <sz val="11"/>
        <color theme="1"/>
        <rFont val="Times New Roman"/>
        <family val="1"/>
        <charset val="204"/>
      </rPr>
      <t>Не выполнено.</t>
    </r>
    <r>
      <rPr>
        <sz val="11"/>
        <color theme="1"/>
        <rFont val="Times New Roman"/>
        <family val="1"/>
        <charset val="204"/>
      </rPr>
      <t xml:space="preserve">                                                 По национальному проекту в конце 2020 года в детские школы искусств были поставлены музыкальные инструменты и оборудование на 27 млн. рублей. В том числе компьютеры, электронные музыкальные инструменты, прожекторы и прочее оборудование. Культурно досуговые учреждения ежегодно приобретают звукоусиливающую аппаратуру, бытовую технику.</t>
    </r>
  </si>
  <si>
    <r>
      <rPr>
        <b/>
        <sz val="11"/>
        <color theme="1"/>
        <rFont val="Times New Roman"/>
        <family val="1"/>
        <charset val="204"/>
      </rPr>
      <t xml:space="preserve">Не выполнено.      </t>
    </r>
    <r>
      <rPr>
        <sz val="11"/>
        <color theme="1"/>
        <rFont val="Times New Roman"/>
        <family val="1"/>
        <charset val="204"/>
      </rPr>
      <t xml:space="preserve">                                                   В связи со сложной эпидемиологической ситуацией, населению рекомендовано чаще мыть руки, проводить дезинфецирующую влажную уборку каждые 2 часа.</t>
    </r>
  </si>
  <si>
    <r>
      <rPr>
        <b/>
        <sz val="11"/>
        <color theme="1"/>
        <rFont val="Times New Roman"/>
        <family val="1"/>
        <charset val="204"/>
      </rPr>
      <t xml:space="preserve">Не выполнено.                                                   </t>
    </r>
    <r>
      <rPr>
        <sz val="11"/>
        <color theme="1"/>
        <rFont val="Times New Roman"/>
        <family val="1"/>
        <charset val="204"/>
      </rPr>
      <t>В 2021 году были значительно более низкие температуры наружного воздуха в отопительном сезоне сравнительно с прошлым отопительным сезоном.</t>
    </r>
  </si>
  <si>
    <r>
      <rPr>
        <b/>
        <sz val="11"/>
        <color theme="1"/>
        <rFont val="Times New Roman"/>
        <family val="1"/>
        <charset val="204"/>
      </rPr>
      <t xml:space="preserve">Не выполнено.                                                    </t>
    </r>
    <r>
      <rPr>
        <sz val="11"/>
        <color theme="1"/>
        <rFont val="Times New Roman"/>
        <family val="1"/>
        <charset val="204"/>
      </rPr>
      <t>В связи со сложной эпидемиологической ситуацией, населению рекомендовано чаще мыть руки, проводить дезинфецирующую влажную уборку каждые 2 часа.</t>
    </r>
  </si>
  <si>
    <r>
      <rPr>
        <b/>
        <sz val="11"/>
        <color theme="1"/>
        <rFont val="Times New Roman"/>
        <family val="1"/>
        <charset val="204"/>
      </rPr>
      <t xml:space="preserve">Не выполнено.                                               </t>
    </r>
    <r>
      <rPr>
        <sz val="11"/>
        <color theme="1"/>
        <rFont val="Times New Roman"/>
        <family val="1"/>
        <charset val="204"/>
      </rPr>
      <t>Министерством культуры УР не инициирована независимая оценка качества предоставления услуг организациями культуры</t>
    </r>
  </si>
  <si>
    <t xml:space="preserve">Не учитывается в соответствии ПАГ от 27.12.2013 № 1648 </t>
  </si>
  <si>
    <t>Начальник Управления по культуре и туризму</t>
  </si>
  <si>
    <r>
      <t>__________________/</t>
    </r>
    <r>
      <rPr>
        <u/>
        <sz val="11"/>
        <color theme="1"/>
        <rFont val="Times New Roman"/>
        <family val="1"/>
        <charset val="204"/>
      </rPr>
      <t>Т.Р. Шитова</t>
    </r>
  </si>
  <si>
    <t xml:space="preserve">Начальник Управления по культуре и туризму </t>
  </si>
  <si>
    <t>Т.Р. Шитова</t>
  </si>
  <si>
    <t>_____________/__Т.Р. Шитова_</t>
  </si>
  <si>
    <t>Начальник Управления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</si>
</sst>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39" x14ac:knownFonts="1">
    <font>
      <sz val="11"/>
      <color theme="1"/>
      <name val="Calibri"/>
      <family val="2"/>
      <charset val="204"/>
      <scheme val="minor"/>
    </font>
    <font>
      <sz val="12"/>
      <color theme="1"/>
      <name val="Arial"/>
      <family val="2"/>
      <charset val="204"/>
    </font>
    <font>
      <b/>
      <sz val="12"/>
      <color theme="1"/>
      <name val="Times New Roman"/>
      <family val="1"/>
      <charset val="204"/>
    </font>
    <font>
      <sz val="12"/>
      <color theme="1"/>
      <name val="Times New Roman"/>
      <family val="1"/>
      <charset val="204"/>
    </font>
    <font>
      <sz val="10"/>
      <color theme="1"/>
      <name val="Times New Roman"/>
      <family val="1"/>
      <charset val="204"/>
    </font>
    <font>
      <sz val="13"/>
      <color theme="1"/>
      <name val="Times New Roman"/>
      <family val="1"/>
      <charset val="204"/>
    </font>
    <font>
      <sz val="11"/>
      <color theme="1"/>
      <name val="Times New Roman"/>
      <family val="1"/>
      <charset val="204"/>
    </font>
    <font>
      <b/>
      <sz val="11"/>
      <color theme="1"/>
      <name val="Times New Roman"/>
      <family val="1"/>
      <charset val="204"/>
    </font>
    <font>
      <u/>
      <sz val="11"/>
      <color theme="10"/>
      <name val="Calibri"/>
      <family val="2"/>
      <charset val="204"/>
    </font>
    <font>
      <b/>
      <sz val="13"/>
      <color rgb="FF26282F"/>
      <name val="Times New Roman"/>
      <family val="1"/>
      <charset val="204"/>
    </font>
    <font>
      <sz val="10"/>
      <name val="Times New Roman"/>
      <family val="1"/>
      <charset val="204"/>
    </font>
    <font>
      <sz val="11"/>
      <color rgb="FFFF0000"/>
      <name val="Calibri"/>
      <family val="2"/>
      <charset val="204"/>
      <scheme val="minor"/>
    </font>
    <font>
      <b/>
      <sz val="11"/>
      <name val="Times New Roman"/>
      <family val="1"/>
      <charset val="204"/>
    </font>
    <font>
      <b/>
      <sz val="10"/>
      <color rgb="FF000000"/>
      <name val="Arial CYR"/>
      <family val="2"/>
    </font>
    <font>
      <b/>
      <sz val="11"/>
      <color theme="1"/>
      <name val="Calibri"/>
      <family val="2"/>
      <charset val="204"/>
      <scheme val="minor"/>
    </font>
    <font>
      <b/>
      <sz val="10"/>
      <name val="Times New Roman"/>
      <family val="1"/>
      <charset val="204"/>
    </font>
    <font>
      <sz val="11"/>
      <name val="Calibri"/>
      <family val="2"/>
      <charset val="204"/>
      <scheme val="minor"/>
    </font>
    <font>
      <sz val="12"/>
      <name val="Times New Roman"/>
      <family val="1"/>
      <charset val="204"/>
    </font>
    <font>
      <sz val="11"/>
      <name val="Times New Roman"/>
      <family val="1"/>
      <charset val="204"/>
    </font>
    <font>
      <vertAlign val="superscript"/>
      <sz val="12"/>
      <color theme="1"/>
      <name val="Times New Roman"/>
      <family val="1"/>
      <charset val="204"/>
    </font>
    <font>
      <vertAlign val="superscript"/>
      <sz val="11"/>
      <color theme="1"/>
      <name val="Times New Roman"/>
      <family val="1"/>
      <charset val="204"/>
    </font>
    <font>
      <sz val="11"/>
      <color rgb="FF000000"/>
      <name val="Times New Roman"/>
      <family val="1"/>
      <charset val="204"/>
    </font>
    <font>
      <b/>
      <sz val="11"/>
      <color rgb="FF000000"/>
      <name val="Times New Roman"/>
      <family val="1"/>
      <charset val="204"/>
    </font>
    <font>
      <i/>
      <sz val="11"/>
      <color theme="1"/>
      <name val="Times New Roman"/>
      <family val="1"/>
      <charset val="204"/>
    </font>
    <font>
      <b/>
      <vertAlign val="superscript"/>
      <sz val="11"/>
      <color theme="1"/>
      <name val="Times New Roman"/>
      <family val="1"/>
      <charset val="204"/>
    </font>
    <font>
      <sz val="11"/>
      <color theme="1"/>
      <name val="Calibri"/>
      <family val="2"/>
      <charset val="204"/>
    </font>
    <font>
      <vertAlign val="superscript"/>
      <sz val="10"/>
      <color theme="1"/>
      <name val="Times New Roman"/>
      <family val="1"/>
      <charset val="204"/>
    </font>
    <font>
      <vertAlign val="superscript"/>
      <sz val="11"/>
      <color theme="1"/>
      <name val="Calibri"/>
      <family val="2"/>
      <charset val="204"/>
      <scheme val="minor"/>
    </font>
    <font>
      <b/>
      <sz val="10"/>
      <name val="Calibri"/>
      <family val="2"/>
      <charset val="204"/>
      <scheme val="minor"/>
    </font>
    <font>
      <sz val="10"/>
      <name val="Times New Roman CYR"/>
    </font>
    <font>
      <b/>
      <sz val="11"/>
      <name val="Calibri"/>
      <family val="2"/>
      <charset val="204"/>
      <scheme val="minor"/>
    </font>
    <font>
      <sz val="11"/>
      <color rgb="FF0070C0"/>
      <name val="Calibri"/>
      <family val="2"/>
      <charset val="204"/>
      <scheme val="minor"/>
    </font>
    <font>
      <u/>
      <sz val="11"/>
      <color theme="1"/>
      <name val="Times New Roman"/>
      <family val="1"/>
      <charset val="204"/>
    </font>
    <font>
      <sz val="9"/>
      <color theme="1"/>
      <name val="Times New Roman"/>
      <family val="1"/>
      <charset val="204"/>
    </font>
    <font>
      <b/>
      <sz val="12"/>
      <name val="Times New Roman"/>
      <family val="1"/>
      <charset val="204"/>
    </font>
    <font>
      <sz val="11"/>
      <color theme="0"/>
      <name val="Calibri"/>
      <family val="2"/>
      <charset val="204"/>
      <scheme val="minor"/>
    </font>
    <font>
      <sz val="12"/>
      <color rgb="FFFF0000"/>
      <name val="Times New Roman"/>
      <family val="1"/>
      <charset val="204"/>
    </font>
    <font>
      <sz val="8"/>
      <color indexed="81"/>
      <name val="Tahoma"/>
      <charset val="1"/>
    </font>
    <font>
      <b/>
      <sz val="8"/>
      <color indexed="81"/>
      <name val="Tahoma"/>
      <charset val="1"/>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6"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right/>
      <top style="thin">
        <color rgb="FF000000"/>
      </top>
      <bottom/>
      <diagonal/>
    </border>
    <border>
      <left style="thin">
        <color rgb="FF000000"/>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3" fillId="0" borderId="16">
      <alignment vertical="top" wrapText="1"/>
    </xf>
  </cellStyleXfs>
  <cellXfs count="683">
    <xf numFmtId="0" fontId="0" fillId="0" borderId="0" xfId="0"/>
    <xf numFmtId="0" fontId="1" fillId="0" borderId="0" xfId="0" applyFont="1" applyAlignment="1">
      <alignment horizontal="justify"/>
    </xf>
    <xf numFmtId="0" fontId="3" fillId="0" borderId="0" xfId="0" applyFont="1" applyAlignment="1">
      <alignment horizontal="justify"/>
    </xf>
    <xf numFmtId="0" fontId="2" fillId="0" borderId="0" xfId="0" applyFont="1" applyAlignment="1">
      <alignment horizontal="justify"/>
    </xf>
    <xf numFmtId="0" fontId="3" fillId="0" borderId="1" xfId="0" applyFont="1" applyBorder="1" applyAlignment="1">
      <alignment horizontal="center" vertical="top" wrapText="1"/>
    </xf>
    <xf numFmtId="4" fontId="0" fillId="0" borderId="0" xfId="0" applyNumberFormat="1"/>
    <xf numFmtId="0" fontId="0" fillId="0" borderId="0" xfId="0" applyBorder="1"/>
    <xf numFmtId="0" fontId="3" fillId="0" borderId="0" xfId="0" applyFont="1" applyBorder="1" applyAlignment="1">
      <alignment horizontal="center" vertical="top" wrapText="1"/>
    </xf>
    <xf numFmtId="0" fontId="14" fillId="0" borderId="0" xfId="0" applyFont="1"/>
    <xf numFmtId="4" fontId="14" fillId="0" borderId="0" xfId="0" applyNumberFormat="1" applyFont="1"/>
    <xf numFmtId="0" fontId="11" fillId="0" borderId="0" xfId="0" applyFont="1"/>
    <xf numFmtId="0" fontId="0" fillId="0" borderId="1" xfId="0" applyBorder="1"/>
    <xf numFmtId="0" fontId="0" fillId="0" borderId="1" xfId="0" applyBorder="1" applyAlignment="1">
      <alignment horizontal="center" vertical="top" wrapText="1"/>
    </xf>
    <xf numFmtId="0" fontId="2" fillId="0" borderId="11" xfId="0" applyFont="1" applyBorder="1" applyAlignment="1">
      <alignment horizontal="center" vertical="center" wrapText="1"/>
    </xf>
    <xf numFmtId="0" fontId="0" fillId="0" borderId="0" xfId="0"/>
    <xf numFmtId="0" fontId="3" fillId="0" borderId="0" xfId="0" applyFont="1" applyBorder="1" applyAlignment="1">
      <alignment horizontal="center" vertical="top" wrapText="1"/>
    </xf>
    <xf numFmtId="0" fontId="0" fillId="0" borderId="0" xfId="0" applyBorder="1"/>
    <xf numFmtId="0" fontId="3" fillId="0" borderId="0" xfId="0" applyFont="1" applyBorder="1" applyAlignment="1">
      <alignment vertical="top" wrapText="1"/>
    </xf>
    <xf numFmtId="0" fontId="17" fillId="0" borderId="1"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0" fillId="0" borderId="1" xfId="0" applyFont="1" applyBorder="1" applyAlignment="1">
      <alignment horizontal="center" vertical="top" wrapText="1"/>
    </xf>
    <xf numFmtId="4" fontId="10"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15" fillId="0" borderId="11" xfId="0" applyNumberFormat="1" applyFont="1" applyBorder="1" applyAlignment="1">
      <alignment horizontal="center" vertical="center" wrapText="1"/>
    </xf>
    <xf numFmtId="4" fontId="15"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0" fillId="0" borderId="10" xfId="0" applyFont="1" applyBorder="1" applyAlignment="1">
      <alignment horizontal="center" vertical="top" wrapText="1"/>
    </xf>
    <xf numFmtId="0" fontId="3" fillId="0" borderId="10" xfId="0" applyFont="1" applyBorder="1" applyAlignment="1">
      <alignment horizontal="center" vertical="top" wrapText="1"/>
    </xf>
    <xf numFmtId="0" fontId="3" fillId="0" borderId="1" xfId="0" applyFont="1" applyBorder="1" applyAlignment="1">
      <alignment horizontal="center" vertical="center" wrapText="1"/>
    </xf>
    <xf numFmtId="0" fontId="6" fillId="0" borderId="0" xfId="0" applyFont="1"/>
    <xf numFmtId="1" fontId="6" fillId="0" borderId="0" xfId="0" applyNumberFormat="1" applyFont="1" applyAlignment="1">
      <alignment horizontal="center" vertical="center"/>
    </xf>
    <xf numFmtId="0" fontId="6" fillId="2" borderId="0" xfId="0" applyFont="1" applyFill="1" applyBorder="1"/>
    <xf numFmtId="0" fontId="0" fillId="0" borderId="0" xfId="0" applyFont="1" applyAlignment="1"/>
    <xf numFmtId="1" fontId="25" fillId="0" borderId="0" xfId="0" applyNumberFormat="1" applyFont="1" applyAlignment="1">
      <alignment horizontal="center" vertical="center"/>
    </xf>
    <xf numFmtId="0" fontId="25" fillId="2" borderId="0" xfId="0" applyFont="1" applyFill="1" applyBorder="1"/>
    <xf numFmtId="0" fontId="6" fillId="0" borderId="8" xfId="0" applyFont="1" applyBorder="1" applyAlignment="1"/>
    <xf numFmtId="0" fontId="6" fillId="2" borderId="8" xfId="0" applyFont="1" applyFill="1" applyBorder="1"/>
    <xf numFmtId="0" fontId="6" fillId="0" borderId="0" xfId="0" applyFont="1" applyAlignment="1"/>
    <xf numFmtId="0" fontId="6" fillId="0" borderId="0" xfId="0" applyFont="1" applyAlignment="1">
      <alignment horizontal="left"/>
    </xf>
    <xf numFmtId="1" fontId="6" fillId="0" borderId="2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vertical="center" wrapText="1"/>
    </xf>
    <xf numFmtId="1" fontId="6" fillId="0" borderId="16"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165" fontId="6" fillId="0" borderId="17" xfId="0" applyNumberFormat="1" applyFont="1" applyFill="1" applyBorder="1" applyAlignment="1">
      <alignment horizontal="center" vertical="center" wrapText="1"/>
    </xf>
    <xf numFmtId="0" fontId="7" fillId="0" borderId="16" xfId="0" applyFont="1" applyFill="1" applyBorder="1" applyAlignment="1">
      <alignment vertical="center" wrapText="1"/>
    </xf>
    <xf numFmtId="0" fontId="6" fillId="0" borderId="20" xfId="0" applyFont="1" applyFill="1" applyBorder="1" applyAlignment="1">
      <alignment vertical="center" wrapText="1"/>
    </xf>
    <xf numFmtId="0" fontId="6" fillId="0" borderId="20" xfId="0" applyFont="1" applyFill="1" applyBorder="1" applyAlignment="1">
      <alignment horizontal="center" vertical="center"/>
    </xf>
    <xf numFmtId="0" fontId="18" fillId="0" borderId="11" xfId="0" applyFont="1" applyFill="1" applyBorder="1"/>
    <xf numFmtId="0" fontId="21" fillId="0" borderId="26" xfId="0" applyFont="1" applyFill="1" applyBorder="1" applyAlignment="1">
      <alignment horizontal="center" vertical="center"/>
    </xf>
    <xf numFmtId="0" fontId="22" fillId="0" borderId="16" xfId="0" applyFont="1" applyFill="1" applyBorder="1"/>
    <xf numFmtId="0" fontId="21" fillId="0" borderId="16" xfId="0"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0" fontId="6" fillId="0" borderId="16" xfId="0" applyFont="1" applyFill="1" applyBorder="1" applyAlignment="1">
      <alignment horizontal="center" vertical="center"/>
    </xf>
    <xf numFmtId="4" fontId="6" fillId="0" borderId="16"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xf>
    <xf numFmtId="2" fontId="6" fillId="0" borderId="16" xfId="0" applyNumberFormat="1" applyFont="1" applyFill="1" applyBorder="1" applyAlignment="1">
      <alignment vertical="center" wrapText="1"/>
    </xf>
    <xf numFmtId="2" fontId="6" fillId="0" borderId="17" xfId="0" applyNumberFormat="1" applyFont="1" applyFill="1" applyBorder="1" applyAlignment="1">
      <alignment horizontal="center" vertical="center"/>
    </xf>
    <xf numFmtId="2"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 fontId="6" fillId="0" borderId="20" xfId="0" applyNumberFormat="1" applyFont="1" applyFill="1" applyBorder="1" applyAlignment="1">
      <alignment horizontal="center" vertical="center" wrapText="1"/>
    </xf>
    <xf numFmtId="4" fontId="6" fillId="0" borderId="21" xfId="0" applyNumberFormat="1" applyFont="1" applyFill="1" applyBorder="1" applyAlignment="1">
      <alignment horizontal="center" vertical="center"/>
    </xf>
    <xf numFmtId="2" fontId="6" fillId="0" borderId="2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6" fillId="0" borderId="16" xfId="0" applyFont="1" applyFill="1" applyBorder="1"/>
    <xf numFmtId="166" fontId="7" fillId="0" borderId="16" xfId="0" applyNumberFormat="1" applyFont="1" applyFill="1" applyBorder="1" applyAlignment="1">
      <alignment horizontal="center" vertical="center"/>
    </xf>
    <xf numFmtId="166" fontId="7" fillId="0" borderId="17" xfId="0" applyNumberFormat="1" applyFont="1" applyFill="1" applyBorder="1" applyAlignment="1">
      <alignment horizontal="center" vertical="center"/>
    </xf>
    <xf numFmtId="2" fontId="23" fillId="0" borderId="17" xfId="0" applyNumberFormat="1" applyFont="1" applyFill="1" applyBorder="1" applyAlignment="1">
      <alignment horizontal="center" vertical="center" wrapText="1"/>
    </xf>
    <xf numFmtId="166" fontId="6" fillId="0" borderId="16"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6" fillId="0" borderId="25" xfId="0" applyFont="1" applyFill="1" applyBorder="1" applyAlignment="1">
      <alignment horizontal="center" vertical="center"/>
    </xf>
    <xf numFmtId="0" fontId="6" fillId="0" borderId="1" xfId="0" applyFont="1" applyFill="1" applyBorder="1" applyAlignment="1">
      <alignment horizontal="center" vertical="center"/>
    </xf>
    <xf numFmtId="4" fontId="6" fillId="0" borderId="19" xfId="0" applyNumberFormat="1" applyFont="1" applyFill="1" applyBorder="1" applyAlignment="1">
      <alignment horizontal="center" vertical="center" wrapText="1"/>
    </xf>
    <xf numFmtId="0" fontId="6" fillId="0" borderId="20" xfId="0" applyFont="1" applyFill="1" applyBorder="1"/>
    <xf numFmtId="0" fontId="6" fillId="0" borderId="22" xfId="0" applyFont="1" applyFill="1" applyBorder="1" applyAlignment="1">
      <alignment horizontal="center" vertical="center"/>
    </xf>
    <xf numFmtId="4" fontId="6" fillId="0" borderId="1" xfId="0" applyNumberFormat="1" applyFont="1" applyFill="1" applyBorder="1" applyAlignment="1">
      <alignment vertical="center" wrapText="1"/>
    </xf>
    <xf numFmtId="0" fontId="0" fillId="0" borderId="0" xfId="0" applyFont="1" applyFill="1" applyAlignment="1"/>
    <xf numFmtId="1" fontId="25" fillId="0" borderId="0" xfId="0" applyNumberFormat="1" applyFont="1" applyFill="1" applyAlignment="1">
      <alignment horizontal="center" vertical="center"/>
    </xf>
    <xf numFmtId="0" fontId="25" fillId="0" borderId="0" xfId="0" applyFont="1" applyFill="1" applyBorder="1"/>
    <xf numFmtId="0" fontId="7" fillId="0" borderId="20" xfId="0" applyFont="1" applyFill="1" applyBorder="1" applyAlignment="1">
      <alignment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6" fillId="0" borderId="30" xfId="0" applyFont="1" applyFill="1" applyBorder="1" applyAlignment="1">
      <alignment horizontal="center" vertical="center" wrapText="1"/>
    </xf>
    <xf numFmtId="165" fontId="6" fillId="0" borderId="30" xfId="0" applyNumberFormat="1" applyFont="1" applyFill="1" applyBorder="1" applyAlignment="1">
      <alignment horizontal="center" vertical="center" wrapText="1"/>
    </xf>
    <xf numFmtId="0" fontId="18" fillId="0" borderId="9" xfId="0" applyFont="1" applyFill="1" applyBorder="1" applyAlignment="1">
      <alignment horizontal="center" vertical="center"/>
    </xf>
    <xf numFmtId="0" fontId="0" fillId="0" borderId="10" xfId="0" applyBorder="1" applyAlignment="1">
      <alignment horizontal="center" vertical="center" wrapText="1"/>
    </xf>
    <xf numFmtId="49" fontId="6" fillId="0" borderId="20" xfId="0" applyNumberFormat="1" applyFont="1" applyFill="1" applyBorder="1" applyAlignment="1">
      <alignment horizontal="center" vertical="center"/>
    </xf>
    <xf numFmtId="0" fontId="21" fillId="0" borderId="3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2" fillId="0" borderId="20" xfId="0" applyFont="1" applyFill="1" applyBorder="1"/>
    <xf numFmtId="0" fontId="21" fillId="0" borderId="20" xfId="0" applyFont="1" applyFill="1" applyBorder="1" applyAlignment="1">
      <alignment horizontal="center" vertical="center"/>
    </xf>
    <xf numFmtId="0" fontId="6" fillId="0" borderId="26" xfId="0" applyFont="1" applyFill="1" applyBorder="1" applyAlignment="1">
      <alignment horizontal="center" vertical="center"/>
    </xf>
    <xf numFmtId="2" fontId="6" fillId="0" borderId="26" xfId="0" applyNumberFormat="1" applyFont="1" applyFill="1" applyBorder="1" applyAlignment="1">
      <alignment vertical="center" wrapText="1"/>
    </xf>
    <xf numFmtId="0" fontId="6" fillId="0" borderId="33" xfId="0" applyFont="1" applyFill="1" applyBorder="1" applyAlignment="1">
      <alignment horizontal="center" vertical="center"/>
    </xf>
    <xf numFmtId="0" fontId="6" fillId="0" borderId="33" xfId="0" applyFont="1" applyFill="1" applyBorder="1" applyAlignment="1">
      <alignment horizontal="center" vertical="center" wrapText="1"/>
    </xf>
    <xf numFmtId="2" fontId="6" fillId="0" borderId="27" xfId="0" applyNumberFormat="1" applyFont="1" applyFill="1" applyBorder="1" applyAlignment="1">
      <alignment horizontal="center" vertical="center"/>
    </xf>
    <xf numFmtId="1" fontId="6" fillId="0" borderId="20"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4" fontId="0" fillId="0" borderId="10" xfId="0" applyNumberFormat="1" applyBorder="1" applyAlignment="1">
      <alignment horizontal="center" vertical="center"/>
    </xf>
    <xf numFmtId="49" fontId="6" fillId="0" borderId="20"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49" fontId="0" fillId="0" borderId="12" xfId="0" applyNumberFormat="1" applyBorder="1" applyAlignment="1">
      <alignment horizontal="center" vertical="center" wrapText="1"/>
    </xf>
    <xf numFmtId="3" fontId="6" fillId="0" borderId="39" xfId="0" applyNumberFormat="1" applyFont="1" applyFill="1" applyBorder="1" applyAlignment="1">
      <alignment horizontal="center" vertical="center"/>
    </xf>
    <xf numFmtId="0" fontId="0" fillId="0" borderId="1" xfId="0" applyBorder="1" applyAlignment="1">
      <alignment vertical="center" wrapText="1"/>
    </xf>
    <xf numFmtId="2" fontId="0" fillId="0" borderId="1" xfId="0" applyNumberFormat="1" applyBorder="1" applyAlignment="1">
      <alignment horizontal="center" vertical="center" wrapText="1"/>
    </xf>
    <xf numFmtId="2" fontId="6" fillId="0" borderId="23" xfId="0" applyNumberFormat="1" applyFont="1" applyFill="1" applyBorder="1" applyAlignment="1">
      <alignment horizontal="center" vertical="center"/>
    </xf>
    <xf numFmtId="0" fontId="0" fillId="0" borderId="2" xfId="0" applyBorder="1" applyAlignment="1">
      <alignment horizontal="center" vertical="center" wrapText="1"/>
    </xf>
    <xf numFmtId="4" fontId="6" fillId="0" borderId="32" xfId="0" applyNumberFormat="1" applyFont="1" applyFill="1" applyBorder="1" applyAlignment="1">
      <alignment horizontal="center" vertical="center"/>
    </xf>
    <xf numFmtId="4" fontId="6" fillId="0" borderId="10" xfId="0" applyNumberFormat="1" applyFont="1" applyFill="1" applyBorder="1" applyAlignment="1">
      <alignment horizontal="center" vertical="center"/>
    </xf>
    <xf numFmtId="3" fontId="6" fillId="0" borderId="32"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xf>
    <xf numFmtId="0" fontId="0" fillId="0" borderId="4" xfId="0" applyBorder="1" applyAlignment="1">
      <alignment horizontal="center" vertical="center" wrapText="1"/>
    </xf>
    <xf numFmtId="0" fontId="6" fillId="0" borderId="26" xfId="0" applyFont="1" applyFill="1" applyBorder="1"/>
    <xf numFmtId="2" fontId="6" fillId="0" borderId="20"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vertical="center" wrapText="1"/>
    </xf>
    <xf numFmtId="2" fontId="6" fillId="0" borderId="1"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xf>
    <xf numFmtId="2" fontId="6" fillId="0" borderId="11" xfId="0" applyNumberFormat="1" applyFont="1" applyFill="1" applyBorder="1" applyAlignment="1">
      <alignment horizontal="center" vertical="center"/>
    </xf>
    <xf numFmtId="4" fontId="6" fillId="0" borderId="14" xfId="0" applyNumberFormat="1" applyFont="1" applyFill="1" applyBorder="1" applyAlignment="1">
      <alignment horizontal="center" vertical="center"/>
    </xf>
    <xf numFmtId="4" fontId="6" fillId="0" borderId="1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10" xfId="0" applyFont="1" applyBorder="1" applyAlignment="1">
      <alignment horizontal="center" vertical="center" wrapText="1"/>
    </xf>
    <xf numFmtId="0" fontId="18" fillId="0" borderId="6" xfId="0" applyFont="1" applyFill="1" applyBorder="1" applyAlignment="1">
      <alignment horizontal="center" vertical="center"/>
    </xf>
    <xf numFmtId="4" fontId="0" fillId="0" borderId="1" xfId="0" applyNumberFormat="1" applyBorder="1" applyAlignment="1">
      <alignment horizontal="center" vertical="center" wrapText="1"/>
    </xf>
    <xf numFmtId="4" fontId="0" fillId="0" borderId="14"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2" xfId="0" applyNumberFormat="1" applyBorder="1" applyAlignment="1">
      <alignment horizontal="center" vertical="center" wrapText="1"/>
    </xf>
    <xf numFmtId="4" fontId="6" fillId="0" borderId="39"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0" fillId="0" borderId="10" xfId="0" applyNumberFormat="1" applyBorder="1" applyAlignment="1">
      <alignment horizontal="center" vertical="center" wrapText="1"/>
    </xf>
    <xf numFmtId="2" fontId="6" fillId="0" borderId="1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49" fontId="0" fillId="0" borderId="11" xfId="0" applyNumberFormat="1" applyBorder="1" applyAlignment="1">
      <alignment horizontal="center" vertical="center" wrapText="1"/>
    </xf>
    <xf numFmtId="1" fontId="6" fillId="0" borderId="14" xfId="0" applyNumberFormat="1" applyFont="1" applyFill="1" applyBorder="1" applyAlignment="1">
      <alignment horizontal="center" vertical="center" wrapText="1"/>
    </xf>
    <xf numFmtId="0" fontId="0" fillId="0" borderId="9" xfId="0" applyBorder="1" applyAlignment="1">
      <alignment horizontal="center" vertical="center" wrapText="1"/>
    </xf>
    <xf numFmtId="1" fontId="6" fillId="0" borderId="11"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wrapText="1"/>
    </xf>
    <xf numFmtId="49" fontId="14" fillId="0" borderId="11"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1" fontId="6" fillId="0" borderId="9" xfId="0" applyNumberFormat="1" applyFont="1" applyFill="1" applyBorder="1" applyAlignment="1">
      <alignment horizontal="center" vertical="center" wrapText="1"/>
    </xf>
    <xf numFmtId="0" fontId="0" fillId="0" borderId="6" xfId="0" applyBorder="1" applyAlignment="1">
      <alignment horizontal="center" vertical="center" wrapText="1"/>
    </xf>
    <xf numFmtId="49" fontId="0" fillId="0" borderId="15" xfId="0" applyNumberFormat="1" applyBorder="1" applyAlignment="1">
      <alignment horizontal="center" vertical="center" wrapText="1"/>
    </xf>
    <xf numFmtId="2" fontId="6" fillId="0" borderId="7" xfId="0" applyNumberFormat="1" applyFont="1" applyFill="1" applyBorder="1" applyAlignment="1">
      <alignment horizontal="center" vertical="center"/>
    </xf>
    <xf numFmtId="49" fontId="0" fillId="0" borderId="7" xfId="0" applyNumberFormat="1" applyBorder="1" applyAlignment="1">
      <alignment horizontal="center" vertical="center" wrapText="1"/>
    </xf>
    <xf numFmtId="49" fontId="0" fillId="0" borderId="15" xfId="0" applyNumberFormat="1" applyFont="1" applyBorder="1" applyAlignment="1">
      <alignment horizontal="center" vertical="center" wrapText="1"/>
    </xf>
    <xf numFmtId="4" fontId="0" fillId="0" borderId="6" xfId="0" applyNumberFormat="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2" fontId="6" fillId="0" borderId="1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xf>
    <xf numFmtId="2" fontId="6" fillId="0" borderId="21" xfId="0" applyNumberFormat="1" applyFont="1" applyFill="1" applyBorder="1" applyAlignment="1">
      <alignment horizontal="center" vertical="center"/>
    </xf>
    <xf numFmtId="0" fontId="18" fillId="0" borderId="11" xfId="0" applyFont="1" applyFill="1" applyBorder="1" applyAlignment="1">
      <alignment horizontal="center" vertical="center"/>
    </xf>
    <xf numFmtId="3" fontId="6" fillId="0" borderId="22" xfId="0" applyNumberFormat="1" applyFont="1" applyFill="1" applyBorder="1" applyAlignment="1">
      <alignment horizontal="center" vertical="center"/>
    </xf>
    <xf numFmtId="0" fontId="7" fillId="0" borderId="16" xfId="0" applyFont="1" applyFill="1" applyBorder="1" applyAlignment="1">
      <alignment horizontal="center" vertical="center" wrapText="1"/>
    </xf>
    <xf numFmtId="4" fontId="6" fillId="0" borderId="33" xfId="0" applyNumberFormat="1" applyFont="1" applyFill="1" applyBorder="1" applyAlignment="1">
      <alignment horizontal="center" vertical="center"/>
    </xf>
    <xf numFmtId="4" fontId="6" fillId="0" borderId="4"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4" fontId="7" fillId="0" borderId="16" xfId="0" applyNumberFormat="1" applyFont="1" applyFill="1" applyBorder="1" applyAlignment="1">
      <alignment horizontal="center" vertical="center"/>
    </xf>
    <xf numFmtId="4" fontId="6" fillId="0" borderId="16" xfId="0" applyNumberFormat="1" applyFont="1" applyFill="1" applyBorder="1" applyAlignment="1">
      <alignment horizontal="center" vertical="center"/>
    </xf>
    <xf numFmtId="4" fontId="6" fillId="0" borderId="26" xfId="0" applyNumberFormat="1" applyFont="1" applyFill="1" applyBorder="1" applyAlignment="1">
      <alignment horizontal="center" vertical="center"/>
    </xf>
    <xf numFmtId="4" fontId="6" fillId="0" borderId="27" xfId="0" applyNumberFormat="1" applyFont="1" applyFill="1" applyBorder="1" applyAlignment="1">
      <alignment horizontal="center" vertical="center"/>
    </xf>
    <xf numFmtId="4" fontId="6" fillId="0" borderId="23" xfId="0" applyNumberFormat="1" applyFont="1" applyFill="1" applyBorder="1" applyAlignment="1">
      <alignment horizontal="center" vertical="center"/>
    </xf>
    <xf numFmtId="0" fontId="15" fillId="0" borderId="10" xfId="0" applyFont="1" applyBorder="1" applyAlignment="1">
      <alignment horizontal="center" vertical="top" wrapText="1"/>
    </xf>
    <xf numFmtId="0" fontId="15" fillId="0" borderId="1" xfId="0" applyFont="1" applyBorder="1" applyAlignment="1">
      <alignment horizontal="center" vertical="center"/>
    </xf>
    <xf numFmtId="0" fontId="28" fillId="0" borderId="1" xfId="0" applyFont="1" applyBorder="1" applyAlignment="1">
      <alignment horizontal="center" vertical="top" wrapText="1"/>
    </xf>
    <xf numFmtId="4" fontId="15"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15"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0" fontId="10" fillId="0" borderId="10" xfId="0" applyFont="1" applyBorder="1" applyAlignment="1">
      <alignment horizontal="center" vertical="center"/>
    </xf>
    <xf numFmtId="49" fontId="15" fillId="0" borderId="10" xfId="0" applyNumberFormat="1" applyFont="1" applyBorder="1" applyAlignment="1">
      <alignment horizontal="center" vertical="center"/>
    </xf>
    <xf numFmtId="0" fontId="10" fillId="0" borderId="1" xfId="0" applyFont="1" applyFill="1" applyBorder="1" applyAlignment="1">
      <alignment horizontal="center" vertical="center"/>
    </xf>
    <xf numFmtId="49" fontId="16" fillId="0" borderId="15" xfId="0" applyNumberFormat="1" applyFont="1" applyBorder="1" applyAlignment="1">
      <alignment horizontal="center"/>
    </xf>
    <xf numFmtId="49" fontId="16" fillId="0" borderId="15" xfId="0" applyNumberFormat="1" applyFont="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11" xfId="0" applyFont="1" applyBorder="1" applyAlignment="1">
      <alignment horizontal="center" vertical="center"/>
    </xf>
    <xf numFmtId="49" fontId="10" fillId="0" borderId="11" xfId="0" applyNumberFormat="1" applyFont="1" applyBorder="1" applyAlignment="1">
      <alignment horizontal="center" vertical="center"/>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 fontId="10" fillId="0" borderId="14"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49" fontId="15" fillId="0" borderId="11" xfId="0" applyNumberFormat="1" applyFont="1" applyBorder="1" applyAlignment="1">
      <alignment horizontal="center" vertical="center" wrapText="1"/>
    </xf>
    <xf numFmtId="4" fontId="15" fillId="0" borderId="14" xfId="0" applyNumberFormat="1" applyFont="1" applyFill="1" applyBorder="1" applyAlignment="1">
      <alignment horizontal="center" vertical="center" wrapText="1"/>
    </xf>
    <xf numFmtId="49" fontId="10" fillId="0" borderId="11" xfId="0" applyNumberFormat="1" applyFont="1" applyBorder="1" applyAlignment="1">
      <alignment horizontal="center" vertical="center" wrapText="1"/>
    </xf>
    <xf numFmtId="0" fontId="16" fillId="0" borderId="1" xfId="0" applyFont="1" applyBorder="1" applyAlignment="1">
      <alignment horizontal="center" vertical="center"/>
    </xf>
    <xf numFmtId="4" fontId="10" fillId="0" borderId="14"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4" fontId="10" fillId="0" borderId="11"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lignment horizontal="center" vertical="center"/>
    </xf>
    <xf numFmtId="49" fontId="10" fillId="0" borderId="15" xfId="0" applyNumberFormat="1" applyFont="1" applyFill="1" applyBorder="1" applyAlignment="1">
      <alignment horizontal="center" vertical="center"/>
    </xf>
    <xf numFmtId="4" fontId="10" fillId="0" borderId="15"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0" fillId="3" borderId="15" xfId="0"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4" fontId="10" fillId="0" borderId="1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4"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xf>
    <xf numFmtId="0" fontId="15" fillId="0" borderId="10" xfId="0" applyFont="1" applyFill="1" applyBorder="1" applyAlignment="1">
      <alignment horizontal="center" vertical="center"/>
    </xf>
    <xf numFmtId="4" fontId="15" fillId="0" borderId="10"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0" fontId="10" fillId="0" borderId="10" xfId="0" applyFont="1" applyFill="1" applyBorder="1" applyAlignment="1">
      <alignment horizontal="center" vertical="center" wrapText="1"/>
    </xf>
    <xf numFmtId="49"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4" fontId="10" fillId="0" borderId="10"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xf>
    <xf numFmtId="4" fontId="15" fillId="0" borderId="10" xfId="0" applyNumberFormat="1" applyFont="1" applyBorder="1" applyAlignment="1">
      <alignment horizontal="center" vertical="center"/>
    </xf>
    <xf numFmtId="4" fontId="29" fillId="0" borderId="1" xfId="0" applyNumberFormat="1" applyFont="1" applyBorder="1" applyAlignment="1">
      <alignment horizontal="center" vertical="center" wrapText="1"/>
    </xf>
    <xf numFmtId="0" fontId="10" fillId="0" borderId="10" xfId="1" applyFont="1" applyFill="1" applyBorder="1" applyAlignment="1" applyProtection="1">
      <alignment horizontal="center" vertical="center" wrapText="1"/>
    </xf>
    <xf numFmtId="4" fontId="15" fillId="0" borderId="11"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31" fillId="0" borderId="0" xfId="0" applyFont="1"/>
    <xf numFmtId="0" fontId="10" fillId="3" borderId="10"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2" fontId="6" fillId="0" borderId="26" xfId="0" applyNumberFormat="1" applyFont="1" applyFill="1" applyBorder="1" applyAlignment="1">
      <alignment horizontal="center" vertical="center"/>
    </xf>
    <xf numFmtId="0" fontId="6" fillId="0" borderId="26" xfId="0" applyFont="1" applyFill="1" applyBorder="1" applyAlignment="1">
      <alignment horizontal="center" vertical="center"/>
    </xf>
    <xf numFmtId="1" fontId="6" fillId="0" borderId="20"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2" fontId="6" fillId="0" borderId="11"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4" fontId="6" fillId="0" borderId="14" xfId="0" applyNumberFormat="1" applyFont="1" applyFill="1" applyBorder="1" applyAlignment="1">
      <alignment horizontal="center" vertical="center" wrapText="1"/>
    </xf>
    <xf numFmtId="0" fontId="6" fillId="0" borderId="27"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4" fontId="6" fillId="0" borderId="42" xfId="0" applyNumberFormat="1" applyFont="1" applyFill="1" applyBorder="1" applyAlignment="1">
      <alignment horizontal="center" vertical="center"/>
    </xf>
    <xf numFmtId="4" fontId="7" fillId="0" borderId="20" xfId="0" applyNumberFormat="1" applyFont="1" applyFill="1" applyBorder="1" applyAlignment="1">
      <alignment horizontal="center" vertical="center"/>
    </xf>
    <xf numFmtId="2" fontId="6" fillId="0" borderId="9"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4" xfId="0" applyFont="1" applyFill="1" applyBorder="1" applyAlignment="1">
      <alignment horizontal="center" vertical="center" wrapText="1"/>
    </xf>
    <xf numFmtId="1" fontId="6" fillId="0" borderId="39" xfId="0" applyNumberFormat="1" applyFont="1" applyFill="1" applyBorder="1" applyAlignment="1">
      <alignment horizontal="center" vertical="center" wrapText="1"/>
    </xf>
    <xf numFmtId="0" fontId="18" fillId="0" borderId="33" xfId="0" applyFont="1" applyFill="1" applyBorder="1" applyAlignment="1">
      <alignment horizontal="center" vertical="center" wrapText="1"/>
    </xf>
    <xf numFmtId="3" fontId="6" fillId="0" borderId="20" xfId="0" applyNumberFormat="1" applyFont="1" applyFill="1" applyBorder="1" applyAlignment="1">
      <alignment horizontal="center" vertical="center" wrapText="1"/>
    </xf>
    <xf numFmtId="0" fontId="7" fillId="0" borderId="16" xfId="0" applyFont="1" applyFill="1" applyBorder="1" applyAlignment="1">
      <alignment horizontal="center" vertical="top" wrapText="1"/>
    </xf>
    <xf numFmtId="0" fontId="7" fillId="0" borderId="1" xfId="0" applyFont="1" applyFill="1" applyBorder="1" applyAlignment="1">
      <alignment horizontal="center" vertical="top" wrapText="1"/>
    </xf>
    <xf numFmtId="0" fontId="6" fillId="0" borderId="26" xfId="0" applyFont="1" applyFill="1" applyBorder="1" applyAlignment="1">
      <alignment horizontal="center" vertical="top" wrapText="1"/>
    </xf>
    <xf numFmtId="0" fontId="6" fillId="0" borderId="20" xfId="0" applyFont="1" applyFill="1" applyBorder="1" applyAlignment="1">
      <alignment horizontal="center" vertical="top" wrapText="1"/>
    </xf>
    <xf numFmtId="1" fontId="6" fillId="0" borderId="32" xfId="0" applyNumberFormat="1" applyFont="1" applyFill="1" applyBorder="1" applyAlignment="1">
      <alignment horizontal="center" vertical="center" wrapText="1"/>
    </xf>
    <xf numFmtId="2" fontId="6" fillId="0" borderId="12" xfId="0" applyNumberFormat="1" applyFont="1" applyFill="1" applyBorder="1" applyAlignment="1">
      <alignment vertical="center" wrapText="1"/>
    </xf>
    <xf numFmtId="1" fontId="6" fillId="0" borderId="21" xfId="0" applyNumberFormat="1" applyFont="1" applyFill="1" applyBorder="1" applyAlignment="1">
      <alignment horizontal="center" vertical="center" wrapText="1"/>
    </xf>
    <xf numFmtId="1" fontId="18" fillId="4" borderId="11" xfId="0" applyNumberFormat="1" applyFont="1" applyFill="1" applyBorder="1" applyAlignment="1">
      <alignment horizontal="center" vertical="center"/>
    </xf>
    <xf numFmtId="1" fontId="6" fillId="4" borderId="20" xfId="0" applyNumberFormat="1" applyFont="1" applyFill="1" applyBorder="1" applyAlignment="1">
      <alignment horizontal="center" vertical="center" wrapText="1"/>
    </xf>
    <xf numFmtId="2" fontId="18" fillId="4" borderId="11"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2" fontId="6" fillId="4" borderId="26" xfId="0" applyNumberFormat="1" applyFont="1" applyFill="1" applyBorder="1" applyAlignment="1">
      <alignment horizontal="center" vertical="center"/>
    </xf>
    <xf numFmtId="1" fontId="6" fillId="4" borderId="11" xfId="0" applyNumberFormat="1" applyFont="1" applyFill="1" applyBorder="1" applyAlignment="1">
      <alignment horizontal="center" vertical="center" wrapText="1"/>
    </xf>
    <xf numFmtId="2" fontId="6" fillId="4" borderId="11" xfId="0" applyNumberFormat="1" applyFont="1" applyFill="1" applyBorder="1" applyAlignment="1">
      <alignment horizontal="center" vertical="center" wrapText="1"/>
    </xf>
    <xf numFmtId="167" fontId="23" fillId="0" borderId="17"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4" fontId="7" fillId="0" borderId="17" xfId="0" applyNumberFormat="1" applyFont="1" applyFill="1" applyBorder="1" applyAlignment="1">
      <alignment horizontal="center" vertical="center"/>
    </xf>
    <xf numFmtId="4" fontId="7" fillId="0" borderId="47" xfId="0" applyNumberFormat="1" applyFont="1" applyFill="1" applyBorder="1" applyAlignment="1">
      <alignment horizontal="center" vertical="center"/>
    </xf>
    <xf numFmtId="3" fontId="0" fillId="0" borderId="4" xfId="0" applyNumberFormat="1" applyBorder="1" applyAlignment="1">
      <alignment horizontal="center" vertical="center" wrapText="1"/>
    </xf>
    <xf numFmtId="3" fontId="6" fillId="0" borderId="1" xfId="0"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3" fontId="21" fillId="0" borderId="18" xfId="0" applyNumberFormat="1" applyFont="1" applyFill="1" applyBorder="1" applyAlignment="1">
      <alignment horizontal="center" vertical="center" wrapText="1"/>
    </xf>
    <xf numFmtId="3" fontId="0" fillId="0" borderId="10" xfId="0" applyNumberFormat="1" applyBorder="1" applyAlignment="1">
      <alignment horizontal="center" vertical="center" wrapText="1"/>
    </xf>
    <xf numFmtId="3" fontId="21" fillId="0" borderId="30" xfId="0" applyNumberFormat="1"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1" fontId="6" fillId="0" borderId="9" xfId="0" applyNumberFormat="1" applyFont="1" applyFill="1" applyBorder="1" applyAlignment="1">
      <alignment horizontal="center" vertical="center" wrapText="1"/>
    </xf>
    <xf numFmtId="2" fontId="6" fillId="4" borderId="11" xfId="0" applyNumberFormat="1" applyFont="1" applyFill="1" applyBorder="1" applyAlignment="1">
      <alignment horizontal="center" vertical="center"/>
    </xf>
    <xf numFmtId="2" fontId="6" fillId="4" borderId="11" xfId="0" applyNumberFormat="1" applyFont="1" applyFill="1" applyBorder="1" applyAlignment="1">
      <alignment horizontal="center" vertical="center"/>
    </xf>
    <xf numFmtId="0" fontId="3" fillId="0" borderId="1" xfId="0" applyFont="1" applyBorder="1" applyAlignment="1">
      <alignment horizontal="center" vertical="top" wrapText="1"/>
    </xf>
    <xf numFmtId="0" fontId="0" fillId="0" borderId="0" xfId="0" applyFill="1"/>
    <xf numFmtId="4" fontId="0" fillId="0" borderId="0" xfId="0" applyNumberFormat="1" applyFill="1"/>
    <xf numFmtId="1" fontId="6" fillId="4" borderId="16"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2" fontId="6" fillId="4" borderId="16" xfId="0" applyNumberFormat="1" applyFont="1" applyFill="1" applyBorder="1" applyAlignment="1">
      <alignment horizontal="center" vertical="center"/>
    </xf>
    <xf numFmtId="2" fontId="6" fillId="4" borderId="1" xfId="0" applyNumberFormat="1" applyFont="1" applyFill="1" applyBorder="1" applyAlignment="1">
      <alignment horizontal="center" vertical="center"/>
    </xf>
    <xf numFmtId="1" fontId="6" fillId="4" borderId="11" xfId="0" applyNumberFormat="1" applyFont="1" applyFill="1" applyBorder="1" applyAlignment="1">
      <alignment horizontal="center" vertical="center"/>
    </xf>
    <xf numFmtId="3" fontId="17" fillId="0" borderId="1" xfId="0" applyNumberFormat="1" applyFont="1" applyBorder="1" applyAlignment="1">
      <alignment horizontal="center" vertical="center" wrapText="1"/>
    </xf>
    <xf numFmtId="3" fontId="17" fillId="0" borderId="1" xfId="0" applyNumberFormat="1" applyFont="1" applyFill="1" applyBorder="1" applyAlignment="1">
      <alignment horizontal="center" vertical="center" wrapText="1"/>
    </xf>
    <xf numFmtId="4" fontId="17" fillId="0" borderId="1" xfId="0" applyNumberFormat="1" applyFont="1" applyBorder="1" applyAlignment="1">
      <alignment vertical="center"/>
    </xf>
    <xf numFmtId="49"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1" xfId="0" applyFont="1" applyBorder="1" applyAlignment="1">
      <alignment vertical="center"/>
    </xf>
    <xf numFmtId="0" fontId="17" fillId="0" borderId="1" xfId="0"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 fontId="35" fillId="0" borderId="0" xfId="0" applyNumberFormat="1" applyFont="1"/>
    <xf numFmtId="0" fontId="22" fillId="0" borderId="20"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top" wrapText="1"/>
    </xf>
    <xf numFmtId="1" fontId="6" fillId="0" borderId="1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 fontId="23" fillId="0" borderId="17" xfId="0" applyNumberFormat="1" applyFont="1" applyFill="1" applyBorder="1" applyAlignment="1">
      <alignment horizontal="center" vertical="center" wrapText="1"/>
    </xf>
    <xf numFmtId="165" fontId="6" fillId="0" borderId="16" xfId="0" applyNumberFormat="1" applyFont="1" applyFill="1" applyBorder="1" applyAlignment="1">
      <alignment horizontal="center" vertical="center" wrapText="1"/>
    </xf>
    <xf numFmtId="0" fontId="6" fillId="0" borderId="11" xfId="0" applyFont="1" applyFill="1" applyBorder="1" applyAlignment="1">
      <alignment horizontal="center" vertical="top" wrapText="1"/>
    </xf>
    <xf numFmtId="0" fontId="3" fillId="0" borderId="1" xfId="0" applyFont="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 fillId="0" borderId="0" xfId="0" applyFont="1" applyAlignment="1">
      <alignment horizontal="center" wrapText="1"/>
    </xf>
    <xf numFmtId="0" fontId="8" fillId="0" borderId="0" xfId="1" applyAlignment="1" applyProtection="1">
      <alignment horizontal="justify"/>
    </xf>
    <xf numFmtId="0" fontId="6" fillId="0" borderId="10" xfId="0" applyFont="1" applyBorder="1" applyAlignment="1">
      <alignment horizontal="center" vertical="top" wrapText="1"/>
    </xf>
    <xf numFmtId="0" fontId="6" fillId="0" borderId="15" xfId="0" applyFont="1" applyBorder="1" applyAlignment="1">
      <alignment horizontal="center" vertical="top" wrapText="1"/>
    </xf>
    <xf numFmtId="0" fontId="6" fillId="0" borderId="11" xfId="0" applyFont="1"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10" fillId="0" borderId="10" xfId="0" applyFont="1" applyFill="1" applyBorder="1" applyAlignment="1">
      <alignment horizontal="center" vertical="top" wrapText="1"/>
    </xf>
    <xf numFmtId="0" fontId="16" fillId="0" borderId="11" xfId="0" applyFont="1" applyFill="1" applyBorder="1" applyAlignment="1">
      <alignment horizontal="center" vertical="top" wrapText="1"/>
    </xf>
    <xf numFmtId="0" fontId="4" fillId="0" borderId="10" xfId="0" applyFont="1" applyBorder="1" applyAlignment="1">
      <alignment horizontal="center" vertical="top" wrapText="1"/>
    </xf>
    <xf numFmtId="0" fontId="4" fillId="0" borderId="15" xfId="0" applyFont="1" applyBorder="1" applyAlignment="1">
      <alignment horizontal="center" vertical="top" wrapText="1"/>
    </xf>
    <xf numFmtId="0" fontId="4" fillId="0" borderId="11" xfId="0" applyFont="1" applyBorder="1" applyAlignment="1">
      <alignment horizontal="center" vertical="top" wrapText="1"/>
    </xf>
    <xf numFmtId="0" fontId="4" fillId="0" borderId="1" xfId="0" applyFont="1" applyBorder="1" applyAlignment="1">
      <alignment horizontal="center" vertical="top"/>
    </xf>
    <xf numFmtId="0" fontId="4" fillId="0" borderId="3" xfId="0" applyFont="1" applyBorder="1" applyAlignment="1">
      <alignment horizontal="center" vertical="top" wrapText="1"/>
    </xf>
    <xf numFmtId="0" fontId="0" fillId="0" borderId="11" xfId="0" applyBorder="1" applyAlignment="1">
      <alignment horizontal="center" vertical="top" wrapText="1"/>
    </xf>
    <xf numFmtId="0" fontId="10" fillId="0" borderId="10" xfId="0" applyFont="1" applyBorder="1" applyAlignment="1">
      <alignment horizontal="center" vertical="top" wrapText="1"/>
    </xf>
    <xf numFmtId="0" fontId="10" fillId="0" borderId="15" xfId="0" applyFont="1" applyBorder="1" applyAlignment="1">
      <alignment horizontal="center" vertical="top" wrapText="1"/>
    </xf>
    <xf numFmtId="0" fontId="10" fillId="0" borderId="11" xfId="0" applyFont="1" applyBorder="1" applyAlignment="1">
      <alignment horizontal="center" vertical="top" wrapText="1"/>
    </xf>
    <xf numFmtId="0" fontId="16"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4" xfId="0" applyFont="1" applyBorder="1" applyAlignment="1">
      <alignment horizontal="center" vertical="top" wrapText="1"/>
    </xf>
    <xf numFmtId="0" fontId="33" fillId="0" borderId="0" xfId="0" applyFont="1" applyAlignment="1">
      <alignment horizontal="left" vertical="center"/>
    </xf>
    <xf numFmtId="49" fontId="15" fillId="0" borderId="12" xfId="0" applyNumberFormat="1" applyFont="1" applyBorder="1" applyAlignment="1">
      <alignment horizontal="center" vertical="center" wrapText="1"/>
    </xf>
    <xf numFmtId="0" fontId="16" fillId="0" borderId="14" xfId="0" applyFont="1" applyBorder="1" applyAlignment="1">
      <alignment horizontal="center" vertical="center" wrapText="1"/>
    </xf>
    <xf numFmtId="49" fontId="15" fillId="0" borderId="12"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49" fontId="15" fillId="0" borderId="14" xfId="0" applyNumberFormat="1" applyFont="1" applyFill="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10"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5" fillId="0" borderId="10" xfId="0" applyFont="1" applyBorder="1" applyAlignment="1">
      <alignment horizontal="center" vertical="center" wrapText="1"/>
    </xf>
    <xf numFmtId="49" fontId="15" fillId="0" borderId="2"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0" fillId="0" borderId="0" xfId="0" applyAlignment="1">
      <alignment horizontal="center" vertical="top"/>
    </xf>
    <xf numFmtId="0" fontId="0" fillId="0" borderId="0" xfId="0" applyAlignment="1"/>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49" fontId="15" fillId="0" borderId="15" xfId="0" applyNumberFormat="1" applyFont="1" applyBorder="1" applyAlignment="1">
      <alignment horizontal="center" vertical="center" wrapText="1"/>
    </xf>
    <xf numFmtId="0" fontId="16" fillId="0" borderId="11" xfId="0"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5" xfId="0"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6" fillId="0" borderId="15"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0" fontId="17" fillId="0" borderId="0" xfId="0" applyFont="1" applyAlignment="1">
      <alignment horizontal="right" vertical="top" wrapText="1"/>
    </xf>
    <xf numFmtId="0" fontId="36" fillId="0" borderId="0" xfId="0" applyFont="1" applyAlignment="1">
      <alignment horizontal="right" vertical="top" wrapText="1"/>
    </xf>
    <xf numFmtId="0" fontId="10" fillId="0" borderId="10" xfId="0"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10" xfId="0" applyNumberFormat="1" applyFont="1" applyFill="1" applyBorder="1" applyAlignment="1">
      <alignment horizontal="center" vertical="center"/>
    </xf>
    <xf numFmtId="0" fontId="16" fillId="0" borderId="15" xfId="0" applyFont="1" applyBorder="1" applyAlignment="1">
      <alignment horizontal="center" vertical="center"/>
    </xf>
    <xf numFmtId="0" fontId="16" fillId="0" borderId="11" xfId="0" applyFont="1" applyBorder="1" applyAlignment="1">
      <alignment horizontal="center" vertical="center"/>
    </xf>
    <xf numFmtId="0" fontId="10" fillId="0" borderId="10" xfId="0" applyFont="1" applyFill="1" applyBorder="1" applyAlignment="1">
      <alignment horizontal="center" vertical="center"/>
    </xf>
    <xf numFmtId="0" fontId="10" fillId="0" borderId="15" xfId="0" applyFont="1" applyBorder="1" applyAlignment="1">
      <alignment horizontal="center" vertical="center" wrapText="1"/>
    </xf>
    <xf numFmtId="2" fontId="15" fillId="0" borderId="10" xfId="0" applyNumberFormat="1" applyFont="1" applyBorder="1" applyAlignment="1">
      <alignment horizontal="center" vertical="center" wrapText="1"/>
    </xf>
    <xf numFmtId="2" fontId="15" fillId="0" borderId="15" xfId="0" applyNumberFormat="1" applyFont="1" applyBorder="1" applyAlignment="1">
      <alignment horizontal="center" vertical="center" wrapText="1"/>
    </xf>
    <xf numFmtId="1" fontId="6" fillId="0" borderId="1" xfId="0" applyNumberFormat="1" applyFont="1" applyFill="1" applyBorder="1" applyAlignment="1">
      <alignment horizontal="center" vertical="center" wrapText="1"/>
    </xf>
    <xf numFmtId="1" fontId="6" fillId="0" borderId="43" xfId="0" applyNumberFormat="1" applyFont="1" applyFill="1" applyBorder="1" applyAlignment="1">
      <alignment horizontal="center" vertical="center" wrapText="1"/>
    </xf>
    <xf numFmtId="1" fontId="6" fillId="0" borderId="9"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2" fontId="6" fillId="0" borderId="10"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wrapText="1"/>
    </xf>
    <xf numFmtId="1" fontId="6" fillId="4" borderId="10" xfId="0" applyNumberFormat="1" applyFont="1" applyFill="1" applyBorder="1" applyAlignment="1">
      <alignment horizontal="center" vertical="center"/>
    </xf>
    <xf numFmtId="1" fontId="6" fillId="4" borderId="11" xfId="0" applyNumberFormat="1" applyFont="1" applyFill="1" applyBorder="1" applyAlignment="1">
      <alignment horizontal="center" vertical="center"/>
    </xf>
    <xf numFmtId="1" fontId="6" fillId="0" borderId="10" xfId="0" applyNumberFormat="1"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xf>
    <xf numFmtId="0" fontId="6" fillId="0" borderId="23" xfId="0" applyFont="1" applyFill="1" applyBorder="1" applyAlignment="1">
      <alignment horizontal="center" vertical="center" wrapText="1"/>
    </xf>
    <xf numFmtId="0" fontId="18" fillId="0" borderId="0" xfId="0" applyFont="1" applyFill="1" applyBorder="1"/>
    <xf numFmtId="0" fontId="18" fillId="0" borderId="39" xfId="0" applyFont="1" applyFill="1" applyBorder="1"/>
    <xf numFmtId="0" fontId="7" fillId="0" borderId="21" xfId="0" applyFont="1" applyFill="1" applyBorder="1" applyAlignment="1">
      <alignment horizontal="left" vertical="center" wrapText="1"/>
    </xf>
    <xf numFmtId="0" fontId="12" fillId="0" borderId="30" xfId="0" applyFont="1" applyFill="1" applyBorder="1"/>
    <xf numFmtId="0" fontId="12" fillId="0" borderId="32" xfId="0" applyFont="1" applyFill="1" applyBorder="1"/>
    <xf numFmtId="2" fontId="7" fillId="0" borderId="23"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2" fontId="7" fillId="0" borderId="1" xfId="0" applyNumberFormat="1" applyFont="1" applyFill="1" applyBorder="1" applyAlignment="1">
      <alignment horizontal="center" vertical="center"/>
    </xf>
    <xf numFmtId="0" fontId="6" fillId="0" borderId="17" xfId="0" applyFont="1" applyFill="1" applyBorder="1" applyAlignment="1">
      <alignment horizontal="left" vertical="center" wrapText="1"/>
    </xf>
    <xf numFmtId="0" fontId="18" fillId="0" borderId="18" xfId="0" applyFont="1" applyFill="1" applyBorder="1"/>
    <xf numFmtId="0" fontId="18" fillId="0" borderId="19" xfId="0" applyFont="1" applyFill="1" applyBorder="1"/>
    <xf numFmtId="0" fontId="6" fillId="0" borderId="1" xfId="0" applyFont="1" applyFill="1" applyBorder="1" applyAlignment="1">
      <alignment horizontal="left" vertical="top" wrapText="1"/>
    </xf>
    <xf numFmtId="0" fontId="6" fillId="0" borderId="12" xfId="0" applyFont="1" applyFill="1" applyBorder="1" applyAlignment="1">
      <alignment horizontal="left" vertical="top" wrapText="1"/>
    </xf>
    <xf numFmtId="2" fontId="6" fillId="0" borderId="1" xfId="0" applyNumberFormat="1"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2" fontId="6" fillId="0" borderId="12"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1" xfId="0" applyFont="1" applyFill="1" applyBorder="1" applyAlignment="1">
      <alignment vertical="center" wrapText="1"/>
    </xf>
    <xf numFmtId="0" fontId="18" fillId="0" borderId="30" xfId="0" applyFont="1" applyFill="1" applyBorder="1"/>
    <xf numFmtId="0" fontId="18" fillId="0" borderId="32" xfId="0" applyFont="1" applyFill="1" applyBorder="1"/>
    <xf numFmtId="0" fontId="12" fillId="0" borderId="3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8" fillId="0" borderId="1" xfId="0" applyFont="1" applyFill="1" applyBorder="1" applyAlignment="1">
      <alignment horizontal="center"/>
    </xf>
    <xf numFmtId="2" fontId="18" fillId="0" borderId="1" xfId="0" applyNumberFormat="1" applyFont="1" applyFill="1" applyBorder="1" applyAlignment="1">
      <alignment horizontal="center"/>
    </xf>
    <xf numFmtId="0" fontId="6" fillId="0" borderId="17" xfId="0" applyFont="1" applyFill="1" applyBorder="1" applyAlignment="1">
      <alignmen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7" xfId="0" applyFont="1" applyFill="1" applyBorder="1" applyAlignment="1">
      <alignment horizontal="center"/>
    </xf>
    <xf numFmtId="0" fontId="6" fillId="0" borderId="19" xfId="0" applyFont="1" applyFill="1" applyBorder="1" applyAlignment="1">
      <alignment horizontal="center"/>
    </xf>
    <xf numFmtId="2" fontId="6" fillId="0" borderId="17" xfId="0" applyNumberFormat="1" applyFont="1" applyFill="1" applyBorder="1" applyAlignment="1">
      <alignment horizontal="center" vertical="center"/>
    </xf>
    <xf numFmtId="2" fontId="6" fillId="0" borderId="19" xfId="0" applyNumberFormat="1" applyFont="1" applyFill="1" applyBorder="1" applyAlignment="1">
      <alignment horizontal="center" vertical="center"/>
    </xf>
    <xf numFmtId="0" fontId="7" fillId="0" borderId="21"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9" xfId="0" applyFont="1" applyFill="1" applyBorder="1" applyAlignment="1">
      <alignment horizontal="left" vertical="top" wrapText="1"/>
    </xf>
    <xf numFmtId="2" fontId="6" fillId="0" borderId="21" xfId="0" applyNumberFormat="1" applyFont="1" applyFill="1" applyBorder="1" applyAlignment="1">
      <alignment horizontal="center" vertical="center" wrapText="1"/>
    </xf>
    <xf numFmtId="2" fontId="6" fillId="0" borderId="32" xfId="0" applyNumberFormat="1" applyFont="1" applyFill="1" applyBorder="1" applyAlignment="1">
      <alignment horizontal="center" vertical="center" wrapText="1"/>
    </xf>
    <xf numFmtId="2" fontId="6" fillId="0" borderId="23" xfId="0" applyNumberFormat="1" applyFont="1" applyFill="1" applyBorder="1" applyAlignment="1">
      <alignment horizontal="center" vertical="center" wrapText="1"/>
    </xf>
    <xf numFmtId="2" fontId="6" fillId="0" borderId="39" xfId="0" applyNumberFormat="1" applyFont="1" applyFill="1" applyBorder="1" applyAlignment="1">
      <alignment horizontal="center" vertical="center" wrapText="1"/>
    </xf>
    <xf numFmtId="2" fontId="6" fillId="0" borderId="21" xfId="0" applyNumberFormat="1" applyFont="1" applyFill="1" applyBorder="1" applyAlignment="1">
      <alignment horizontal="center" vertical="center"/>
    </xf>
    <xf numFmtId="2" fontId="6" fillId="0" borderId="32" xfId="0" applyNumberFormat="1" applyFont="1" applyFill="1" applyBorder="1" applyAlignment="1">
      <alignment horizontal="center" vertical="center"/>
    </xf>
    <xf numFmtId="2" fontId="6" fillId="0" borderId="23" xfId="0" applyNumberFormat="1" applyFont="1" applyFill="1" applyBorder="1" applyAlignment="1">
      <alignment horizontal="center" vertical="center"/>
    </xf>
    <xf numFmtId="2" fontId="6" fillId="0" borderId="39" xfId="0" applyNumberFormat="1" applyFont="1" applyFill="1" applyBorder="1" applyAlignment="1">
      <alignment horizontal="center" vertical="center"/>
    </xf>
    <xf numFmtId="0" fontId="6" fillId="0" borderId="2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6" xfId="0" applyFont="1" applyFill="1" applyBorder="1" applyAlignment="1">
      <alignment horizontal="center" vertical="center"/>
    </xf>
    <xf numFmtId="0" fontId="7" fillId="0" borderId="27" xfId="0" applyFont="1" applyFill="1" applyBorder="1" applyAlignment="1">
      <alignment vertical="center" wrapText="1"/>
    </xf>
    <xf numFmtId="0" fontId="18" fillId="0" borderId="34" xfId="0" applyFont="1" applyFill="1" applyBorder="1"/>
    <xf numFmtId="0" fontId="18" fillId="0" borderId="33" xfId="0" applyFont="1" applyFill="1" applyBorder="1"/>
    <xf numFmtId="0" fontId="6" fillId="0" borderId="27" xfId="0" applyFont="1" applyFill="1" applyBorder="1" applyAlignment="1">
      <alignment horizontal="center"/>
    </xf>
    <xf numFmtId="0" fontId="6" fillId="0" borderId="34" xfId="0" applyFont="1" applyFill="1" applyBorder="1" applyAlignment="1">
      <alignment horizontal="center"/>
    </xf>
    <xf numFmtId="0" fontId="6" fillId="0" borderId="33" xfId="0" applyFont="1" applyFill="1" applyBorder="1" applyAlignment="1">
      <alignment horizontal="center"/>
    </xf>
    <xf numFmtId="2" fontId="6" fillId="0" borderId="17" xfId="0" applyNumberFormat="1" applyFont="1" applyFill="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6" fillId="0" borderId="2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4" xfId="0" applyFont="1" applyBorder="1" applyAlignment="1">
      <alignment horizontal="center" vertical="center" wrapText="1"/>
    </xf>
    <xf numFmtId="49" fontId="0" fillId="0" borderId="10"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6" fillId="0" borderId="8" xfId="0" applyFont="1" applyBorder="1" applyAlignment="1">
      <alignment horizontal="left"/>
    </xf>
    <xf numFmtId="0" fontId="6" fillId="0" borderId="3" xfId="0" applyFont="1" applyBorder="1" applyAlignment="1">
      <alignment horizontal="left"/>
    </xf>
    <xf numFmtId="0" fontId="0" fillId="0" borderId="15" xfId="0"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29" xfId="0" applyFont="1" applyFill="1" applyBorder="1" applyAlignment="1">
      <alignment horizontal="center" vertical="center"/>
    </xf>
    <xf numFmtId="1" fontId="6" fillId="4" borderId="20"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2" fontId="6" fillId="0" borderId="20" xfId="0" applyNumberFormat="1" applyFont="1" applyFill="1" applyBorder="1" applyAlignment="1">
      <alignment horizontal="center" vertical="center" wrapText="1"/>
    </xf>
    <xf numFmtId="2" fontId="6" fillId="0" borderId="26"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2" xfId="0" applyFont="1" applyFill="1" applyBorder="1" applyAlignment="1">
      <alignment horizontal="center" vertical="top" wrapText="1"/>
    </xf>
    <xf numFmtId="49" fontId="6" fillId="0" borderId="1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4" fillId="0" borderId="0" xfId="0" applyNumberFormat="1" applyFont="1" applyFill="1" applyBorder="1" applyAlignment="1">
      <alignment horizontal="left" vertical="top"/>
    </xf>
    <xf numFmtId="0" fontId="4" fillId="0" borderId="6" xfId="0" applyNumberFormat="1" applyFont="1" applyFill="1" applyBorder="1" applyAlignment="1">
      <alignment horizontal="left" vertical="top"/>
    </xf>
    <xf numFmtId="0" fontId="7" fillId="0" borderId="17" xfId="0" applyFont="1" applyFill="1" applyBorder="1" applyAlignment="1">
      <alignment vertical="center" wrapText="1"/>
    </xf>
    <xf numFmtId="0" fontId="6" fillId="0" borderId="36" xfId="0" applyFont="1" applyFill="1" applyBorder="1" applyAlignment="1">
      <alignment horizontal="center"/>
    </xf>
    <xf numFmtId="0" fontId="6" fillId="0" borderId="37" xfId="0" applyFont="1" applyFill="1" applyBorder="1" applyAlignment="1">
      <alignment horizontal="center"/>
    </xf>
    <xf numFmtId="0" fontId="6" fillId="0" borderId="38" xfId="0" applyFont="1" applyFill="1" applyBorder="1" applyAlignment="1">
      <alignment horizontal="center"/>
    </xf>
    <xf numFmtId="0" fontId="7" fillId="0" borderId="30"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41" xfId="0" applyFont="1" applyFill="1" applyBorder="1" applyAlignment="1">
      <alignment horizontal="left" vertical="center" wrapText="1"/>
    </xf>
    <xf numFmtId="1" fontId="6" fillId="0" borderId="21" xfId="0" applyNumberFormat="1"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1" fontId="6" fillId="0" borderId="39"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21" fillId="0" borderId="2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3" xfId="0" applyFont="1" applyFill="1" applyBorder="1" applyAlignment="1">
      <alignment horizontal="center" vertical="center" wrapText="1"/>
    </xf>
    <xf numFmtId="2" fontId="6" fillId="0" borderId="19" xfId="0" applyNumberFormat="1"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49" fontId="6" fillId="0" borderId="22" xfId="0" applyNumberFormat="1" applyFont="1" applyFill="1" applyBorder="1" applyAlignment="1">
      <alignment horizontal="center" vertical="center"/>
    </xf>
    <xf numFmtId="0" fontId="21" fillId="0" borderId="35"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12" fillId="0" borderId="45" xfId="0" applyFont="1" applyFill="1" applyBorder="1" applyAlignment="1">
      <alignment wrapText="1"/>
    </xf>
    <xf numFmtId="0" fontId="12" fillId="0" borderId="46" xfId="0" applyFont="1" applyFill="1" applyBorder="1" applyAlignment="1">
      <alignment wrapText="1"/>
    </xf>
    <xf numFmtId="0" fontId="18" fillId="0" borderId="3" xfId="0" applyFont="1" applyFill="1" applyBorder="1" applyAlignment="1">
      <alignment horizontal="left"/>
    </xf>
    <xf numFmtId="49" fontId="6" fillId="0" borderId="12" xfId="0" applyNumberFormat="1" applyFont="1" applyFill="1" applyBorder="1" applyAlignment="1">
      <alignment horizontal="center" vertical="center" wrapText="1"/>
    </xf>
    <xf numFmtId="165" fontId="6" fillId="0" borderId="10" xfId="0" applyNumberFormat="1" applyFont="1" applyFill="1" applyBorder="1" applyAlignment="1">
      <alignment horizontal="center" vertical="center" wrapText="1"/>
    </xf>
    <xf numFmtId="165" fontId="6" fillId="0" borderId="11" xfId="0" applyNumberFormat="1" applyFont="1" applyFill="1" applyBorder="1" applyAlignment="1">
      <alignment horizontal="center" vertical="center" wrapText="1"/>
    </xf>
    <xf numFmtId="2" fontId="6" fillId="4" borderId="10" xfId="0" applyNumberFormat="1" applyFont="1" applyFill="1" applyBorder="1" applyAlignment="1">
      <alignment horizontal="center" vertical="center"/>
    </xf>
    <xf numFmtId="2" fontId="6" fillId="4" borderId="11" xfId="0" applyNumberFormat="1"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6" fillId="0" borderId="20" xfId="0" applyNumberFormat="1" applyFont="1" applyFill="1" applyBorder="1" applyAlignment="1">
      <alignment horizontal="center" vertical="center"/>
    </xf>
    <xf numFmtId="49" fontId="18" fillId="0" borderId="22" xfId="0" applyNumberFormat="1" applyFont="1" applyFill="1" applyBorder="1"/>
    <xf numFmtId="49" fontId="6" fillId="0" borderId="20"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0" fontId="6" fillId="0" borderId="21" xfId="0" applyFont="1" applyFill="1" applyBorder="1" applyAlignment="1">
      <alignment horizontal="left" vertical="center" wrapText="1"/>
    </xf>
    <xf numFmtId="0" fontId="18" fillId="0" borderId="30" xfId="0" applyFont="1" applyFill="1" applyBorder="1" applyAlignment="1">
      <alignment vertical="center"/>
    </xf>
    <xf numFmtId="0" fontId="6" fillId="0" borderId="23" xfId="0" applyFont="1" applyFill="1" applyBorder="1" applyAlignment="1">
      <alignment horizontal="left" vertical="center" wrapText="1"/>
    </xf>
    <xf numFmtId="0" fontId="18" fillId="0" borderId="0" xfId="0" applyFont="1" applyFill="1" applyBorder="1" applyAlignment="1">
      <alignment vertical="center"/>
    </xf>
    <xf numFmtId="0" fontId="18" fillId="0" borderId="31" xfId="0" applyFont="1" applyFill="1" applyBorder="1" applyAlignment="1">
      <alignment vertical="center"/>
    </xf>
    <xf numFmtId="0" fontId="6" fillId="0" borderId="8" xfId="0" applyFont="1" applyFill="1" applyBorder="1" applyAlignment="1">
      <alignment vertical="center"/>
    </xf>
    <xf numFmtId="49" fontId="6" fillId="0" borderId="21"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0" fontId="22" fillId="0" borderId="1" xfId="0" applyFont="1" applyFill="1" applyBorder="1" applyAlignment="1">
      <alignment horizontal="center"/>
    </xf>
    <xf numFmtId="0" fontId="12" fillId="0" borderId="1" xfId="0" applyFont="1" applyFill="1" applyBorder="1" applyAlignment="1">
      <alignment horizontal="center"/>
    </xf>
    <xf numFmtId="0" fontId="12" fillId="0" borderId="15" xfId="0" applyFont="1" applyFill="1" applyBorder="1" applyAlignment="1">
      <alignment horizontal="center"/>
    </xf>
    <xf numFmtId="0" fontId="12" fillId="0" borderId="11" xfId="0" applyFont="1" applyFill="1" applyBorder="1" applyAlignment="1">
      <alignment horizontal="center"/>
    </xf>
    <xf numFmtId="0" fontId="21" fillId="0" borderId="5" xfId="0" applyFont="1" applyFill="1" applyBorder="1" applyAlignment="1">
      <alignment horizontal="left" vertical="center" wrapText="1"/>
    </xf>
    <xf numFmtId="0" fontId="12" fillId="0" borderId="0" xfId="0" applyFont="1" applyBorder="1" applyAlignment="1">
      <alignment horizontal="left"/>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8" fillId="0" borderId="22" xfId="0" applyFont="1" applyFill="1" applyBorder="1"/>
    <xf numFmtId="0" fontId="18" fillId="0" borderId="26" xfId="0" applyFont="1" applyFill="1" applyBorder="1"/>
    <xf numFmtId="0" fontId="18" fillId="0" borderId="23" xfId="0" applyFont="1" applyFill="1" applyBorder="1"/>
    <xf numFmtId="0" fontId="18" fillId="0" borderId="27" xfId="0" applyFont="1" applyFill="1" applyBorder="1"/>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6" xfId="0" applyFont="1" applyFill="1" applyBorder="1" applyAlignment="1">
      <alignment horizontal="center" vertical="center" wrapText="1"/>
    </xf>
    <xf numFmtId="1" fontId="6" fillId="0" borderId="20" xfId="0" applyNumberFormat="1" applyFont="1" applyFill="1" applyBorder="1" applyAlignment="1">
      <alignment horizontal="center" vertical="center" wrapText="1"/>
    </xf>
    <xf numFmtId="1" fontId="6" fillId="0" borderId="26" xfId="0"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5" xfId="0" applyFont="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4" fontId="17" fillId="0" borderId="10" xfId="0" applyNumberFormat="1" applyFont="1" applyBorder="1" applyAlignment="1">
      <alignment horizontal="center" vertical="center"/>
    </xf>
    <xf numFmtId="4" fontId="17" fillId="0" borderId="15" xfId="0" applyNumberFormat="1" applyFont="1" applyBorder="1" applyAlignment="1">
      <alignment horizontal="center" vertical="center"/>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9" fillId="0" borderId="0" xfId="0" applyFont="1" applyBorder="1" applyAlignment="1">
      <alignment horizontal="justify"/>
    </xf>
    <xf numFmtId="0" fontId="0" fillId="0" borderId="0" xfId="0" applyBorder="1" applyAlignment="1"/>
    <xf numFmtId="0" fontId="3" fillId="0" borderId="1"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left"/>
    </xf>
    <xf numFmtId="0" fontId="3" fillId="0" borderId="12"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3" fillId="0" borderId="12" xfId="0" applyFont="1" applyBorder="1" applyAlignment="1">
      <alignment horizontal="center" vertical="top" wrapText="1"/>
    </xf>
    <xf numFmtId="0" fontId="0" fillId="0" borderId="14" xfId="0" applyBorder="1" applyAlignment="1">
      <alignment horizontal="center" vertical="top" wrapText="1"/>
    </xf>
    <xf numFmtId="0" fontId="3"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9" xfId="0" applyFont="1" applyBorder="1" applyAlignment="1">
      <alignment horizontal="center" vertical="top" wrapText="1"/>
    </xf>
    <xf numFmtId="0" fontId="3"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3" fontId="17" fillId="0" borderId="1" xfId="0" applyNumberFormat="1" applyFont="1" applyFill="1" applyBorder="1" applyAlignment="1">
      <alignment horizontal="center" vertical="center" wrapText="1"/>
    </xf>
    <xf numFmtId="3" fontId="17" fillId="0" borderId="10" xfId="0" applyNumberFormat="1" applyFont="1" applyBorder="1" applyAlignment="1">
      <alignment horizontal="center" vertical="center" wrapText="1"/>
    </xf>
    <xf numFmtId="4" fontId="17" fillId="0" borderId="11"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2" xfId="1" applyBorder="1" applyAlignment="1" applyProtection="1">
      <alignment horizontal="center" vertical="top" wrapText="1"/>
    </xf>
    <xf numFmtId="0" fontId="0" fillId="0" borderId="13" xfId="0" applyBorder="1" applyAlignment="1">
      <alignment horizontal="center" vertical="top" wrapText="1"/>
    </xf>
    <xf numFmtId="1" fontId="6" fillId="0" borderId="17" xfId="0" applyNumberFormat="1" applyFont="1" applyFill="1" applyBorder="1" applyAlignment="1">
      <alignment horizontal="center"/>
    </xf>
    <xf numFmtId="0" fontId="6" fillId="0" borderId="20" xfId="0" applyFont="1" applyFill="1" applyBorder="1" applyAlignment="1">
      <alignment horizontal="center" vertical="top" wrapText="1"/>
    </xf>
    <xf numFmtId="0" fontId="6" fillId="0" borderId="22" xfId="0" applyFont="1" applyFill="1" applyBorder="1" applyAlignment="1">
      <alignment horizontal="center" vertical="top" wrapText="1"/>
    </xf>
    <xf numFmtId="0" fontId="6" fillId="0" borderId="26" xfId="0" applyFont="1" applyFill="1" applyBorder="1" applyAlignment="1">
      <alignment horizontal="center" vertical="top" wrapText="1"/>
    </xf>
    <xf numFmtId="2" fontId="6" fillId="4" borderId="16" xfId="0" applyNumberFormat="1" applyFont="1" applyFill="1" applyBorder="1" applyAlignment="1">
      <alignment horizontal="center" vertical="center" wrapText="1"/>
    </xf>
    <xf numFmtId="2" fontId="18" fillId="0" borderId="19" xfId="0" applyNumberFormat="1" applyFont="1" applyFill="1" applyBorder="1"/>
    <xf numFmtId="1" fontId="18" fillId="0" borderId="19" xfId="0" applyNumberFormat="1" applyFont="1" applyFill="1" applyBorder="1"/>
    <xf numFmtId="164" fontId="17" fillId="0" borderId="1" xfId="0" applyNumberFormat="1" applyFont="1" applyFill="1" applyBorder="1" applyAlignment="1">
      <alignment horizontal="center" vertical="center" wrapText="1"/>
    </xf>
    <xf numFmtId="4" fontId="17" fillId="0" borderId="10" xfId="0" applyNumberFormat="1" applyFont="1" applyFill="1" applyBorder="1" applyAlignment="1">
      <alignment horizontal="center" vertical="center"/>
    </xf>
    <xf numFmtId="4" fontId="17" fillId="0" borderId="15" xfId="0" applyNumberFormat="1" applyFont="1" applyFill="1" applyBorder="1" applyAlignment="1">
      <alignment horizontal="center" vertical="center"/>
    </xf>
    <xf numFmtId="4" fontId="17" fillId="0" borderId="11" xfId="0" applyNumberFormat="1" applyFont="1" applyFill="1" applyBorder="1" applyAlignment="1">
      <alignment horizontal="center" vertical="center"/>
    </xf>
  </cellXfs>
  <cellStyles count="3">
    <cellStyle name="xl40" xfId="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43;&#1088;&#1072;&#1073;&#1086;&#1074;&#1089;&#1082;&#1072;&#1103;%20&#1040;&#1057;\AppData\Local\Microsoft\Windows\INetCache\Content.Outlook\TNOPHL89\&#1048;&#1089;&#1087;&#1086;&#1083;&#1085;&#1077;&#1085;&#1080;&#1077;_&#1054;&#1090;&#1095;&#1077;&#1090;%20_&#1087;&#1088;&#1086;&#1075;&#1088;&#1072;&#1084;&#1084;&#1072;_2021%20&#1075;&#1086;&#1076;&#1086;&#1074;&#1086;&#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Форма 3"/>
      <sheetName val="Форма 4"/>
      <sheetName val="Форма 5"/>
      <sheetName val="Форма 6"/>
      <sheetName val="Лист1"/>
    </sheetNames>
    <sheetDataSet>
      <sheetData sheetId="0">
        <row r="21">
          <cell r="M21">
            <v>93306</v>
          </cell>
          <cell r="P21">
            <v>0</v>
          </cell>
        </row>
      </sheetData>
      <sheetData sheetId="1"/>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81C534AC1618B38338B7138DDEB14344F59B417381706259B468524054C32ECBB30FCA5546109B5D4A4FB66DK4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81C534AC1618B38338B7138DDEB14344F59B417381706259B468524054C32ECBB30FCA5546109B5D4A4FBD6DK2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abSelected="1" zoomScale="115" zoomScaleNormal="115" workbookViewId="0">
      <selection activeCell="K13" sqref="K13"/>
    </sheetView>
  </sheetViews>
  <sheetFormatPr defaultRowHeight="15" x14ac:dyDescent="0.25"/>
  <cols>
    <col min="1" max="1" width="2.5703125" customWidth="1"/>
    <col min="2" max="2" width="2.42578125" customWidth="1"/>
    <col min="3" max="3" width="4" customWidth="1"/>
    <col min="4" max="4" width="4.140625" customWidth="1"/>
    <col min="5" max="5" width="10" customWidth="1"/>
    <col min="6" max="6" width="34.5703125" customWidth="1"/>
    <col min="7" max="7" width="31.5703125" customWidth="1"/>
    <col min="8" max="8" width="5.5703125" customWidth="1"/>
    <col min="9" max="9" width="4.42578125" customWidth="1"/>
    <col min="10" max="10" width="4.85546875" customWidth="1"/>
    <col min="11" max="11" width="13.140625" customWidth="1"/>
    <col min="12" max="12" width="7" customWidth="1"/>
    <col min="13" max="13" width="12.85546875" customWidth="1"/>
    <col min="14" max="14" width="14.85546875" customWidth="1"/>
    <col min="15" max="15" width="10.85546875" style="293" customWidth="1"/>
    <col min="16" max="16" width="11.7109375" customWidth="1"/>
    <col min="17" max="17" width="10.85546875" customWidth="1"/>
    <col min="18" max="18" width="11.7109375" customWidth="1"/>
    <col min="19" max="19" width="11.42578125" customWidth="1"/>
    <col min="20" max="20" width="0.7109375" hidden="1" customWidth="1"/>
    <col min="21" max="23" width="9.140625" hidden="1" customWidth="1"/>
    <col min="24" max="24" width="9.140625" customWidth="1"/>
    <col min="25" max="26" width="9.140625" hidden="1" customWidth="1"/>
  </cols>
  <sheetData>
    <row r="1" spans="1:23" ht="15.75" x14ac:dyDescent="0.25">
      <c r="A1" s="326" t="s">
        <v>412</v>
      </c>
      <c r="B1" s="326"/>
      <c r="C1" s="326"/>
      <c r="D1" s="326"/>
      <c r="E1" s="326"/>
      <c r="F1" s="326"/>
      <c r="G1" s="326"/>
      <c r="H1" s="326"/>
      <c r="I1" s="326"/>
      <c r="J1" s="326"/>
      <c r="K1" s="326"/>
      <c r="L1" s="326"/>
      <c r="M1" s="326"/>
      <c r="N1" s="326"/>
      <c r="O1" s="326"/>
      <c r="P1" s="326"/>
      <c r="Q1" s="326"/>
      <c r="R1" s="326"/>
      <c r="S1" s="326"/>
      <c r="T1" s="326"/>
      <c r="U1" s="326"/>
      <c r="V1" s="326"/>
      <c r="W1" s="326"/>
    </row>
    <row r="2" spans="1:23" ht="4.5" customHeight="1" x14ac:dyDescent="0.25">
      <c r="A2" s="2"/>
      <c r="B2" s="14"/>
      <c r="C2" s="14"/>
      <c r="D2" s="14"/>
      <c r="E2" s="14"/>
      <c r="F2" s="14"/>
      <c r="G2" s="14"/>
      <c r="H2" s="14"/>
      <c r="I2" s="14"/>
      <c r="J2" s="14"/>
      <c r="K2" s="14"/>
      <c r="L2" s="14"/>
      <c r="M2" s="14"/>
      <c r="N2" s="14"/>
      <c r="P2" s="10"/>
      <c r="Q2" s="392"/>
      <c r="R2" s="393"/>
      <c r="S2" s="393"/>
      <c r="T2" s="14"/>
      <c r="U2" s="14"/>
      <c r="V2" s="14"/>
      <c r="W2" s="14"/>
    </row>
    <row r="3" spans="1:23" x14ac:dyDescent="0.25">
      <c r="A3" s="327" t="s">
        <v>0</v>
      </c>
      <c r="B3" s="327"/>
      <c r="C3" s="327"/>
      <c r="D3" s="327"/>
      <c r="E3" s="327"/>
      <c r="F3" s="327"/>
      <c r="G3" s="327"/>
      <c r="H3" s="327"/>
      <c r="I3" s="327"/>
      <c r="J3" s="327"/>
      <c r="K3" s="327"/>
      <c r="L3" s="327"/>
      <c r="M3" s="327"/>
      <c r="N3" s="327"/>
      <c r="O3" s="327"/>
      <c r="P3" s="327"/>
      <c r="Q3" s="327"/>
      <c r="R3" s="327"/>
      <c r="S3" s="327"/>
      <c r="T3" s="327"/>
      <c r="U3" s="327"/>
      <c r="V3" s="327"/>
      <c r="W3" s="14"/>
    </row>
    <row r="4" spans="1:23" ht="15.75" x14ac:dyDescent="0.25">
      <c r="A4" s="1"/>
      <c r="B4" s="14"/>
      <c r="C4" s="14"/>
      <c r="D4" s="14"/>
      <c r="E4" s="14"/>
      <c r="F4" s="14"/>
      <c r="G4" s="14"/>
      <c r="H4" s="14"/>
      <c r="I4" s="14"/>
      <c r="J4" s="14"/>
      <c r="K4" s="14"/>
      <c r="L4" s="14"/>
      <c r="M4" s="14"/>
      <c r="N4" s="5"/>
      <c r="O4" s="294"/>
      <c r="P4" s="10"/>
      <c r="Q4" s="10"/>
      <c r="R4" s="14"/>
      <c r="S4" s="14"/>
      <c r="T4" s="14"/>
      <c r="U4" s="14"/>
      <c r="V4" s="14"/>
      <c r="W4" s="14"/>
    </row>
    <row r="5" spans="1:23" x14ac:dyDescent="0.25">
      <c r="A5" s="336" t="s">
        <v>1</v>
      </c>
      <c r="B5" s="337"/>
      <c r="C5" s="337"/>
      <c r="D5" s="337"/>
      <c r="E5" s="332"/>
      <c r="F5" s="335" t="s">
        <v>66</v>
      </c>
      <c r="G5" s="344" t="s">
        <v>2</v>
      </c>
      <c r="H5" s="335" t="s">
        <v>3</v>
      </c>
      <c r="I5" s="335"/>
      <c r="J5" s="335"/>
      <c r="K5" s="335"/>
      <c r="L5" s="335"/>
      <c r="M5" s="336" t="s">
        <v>44</v>
      </c>
      <c r="N5" s="348"/>
      <c r="O5" s="348"/>
      <c r="P5" s="348"/>
      <c r="Q5" s="332"/>
      <c r="R5" s="331" t="s">
        <v>4</v>
      </c>
      <c r="S5" s="332"/>
      <c r="T5" s="14"/>
      <c r="U5" s="14"/>
      <c r="V5" s="14"/>
      <c r="W5" s="14"/>
    </row>
    <row r="6" spans="1:23" x14ac:dyDescent="0.25">
      <c r="A6" s="338"/>
      <c r="B6" s="339"/>
      <c r="C6" s="339"/>
      <c r="D6" s="339"/>
      <c r="E6" s="340"/>
      <c r="F6" s="335"/>
      <c r="G6" s="345"/>
      <c r="H6" s="335"/>
      <c r="I6" s="335"/>
      <c r="J6" s="335"/>
      <c r="K6" s="335"/>
      <c r="L6" s="335"/>
      <c r="M6" s="333"/>
      <c r="N6" s="341"/>
      <c r="O6" s="341"/>
      <c r="P6" s="341"/>
      <c r="Q6" s="334"/>
      <c r="R6" s="333"/>
      <c r="S6" s="334"/>
      <c r="T6" s="14"/>
      <c r="U6" s="14"/>
      <c r="V6" s="14"/>
      <c r="W6" s="14"/>
    </row>
    <row r="7" spans="1:23" x14ac:dyDescent="0.25">
      <c r="A7" s="333"/>
      <c r="B7" s="341"/>
      <c r="C7" s="341"/>
      <c r="D7" s="341"/>
      <c r="E7" s="334"/>
      <c r="F7" s="335"/>
      <c r="G7" s="345"/>
      <c r="H7" s="335" t="s">
        <v>5</v>
      </c>
      <c r="I7" s="335" t="s">
        <v>6</v>
      </c>
      <c r="J7" s="335" t="s">
        <v>7</v>
      </c>
      <c r="K7" s="335" t="s">
        <v>8</v>
      </c>
      <c r="L7" s="335" t="s">
        <v>9</v>
      </c>
      <c r="M7" s="335" t="s">
        <v>64</v>
      </c>
      <c r="N7" s="335" t="s">
        <v>65</v>
      </c>
      <c r="O7" s="354" t="s">
        <v>59</v>
      </c>
      <c r="P7" s="355"/>
      <c r="Q7" s="350" t="s">
        <v>61</v>
      </c>
      <c r="R7" s="328" t="s">
        <v>62</v>
      </c>
      <c r="S7" s="328" t="s">
        <v>63</v>
      </c>
      <c r="T7" s="14"/>
      <c r="U7" s="14"/>
      <c r="V7" s="14"/>
      <c r="W7" s="14"/>
    </row>
    <row r="8" spans="1:23" x14ac:dyDescent="0.25">
      <c r="A8" s="347" t="s">
        <v>10</v>
      </c>
      <c r="B8" s="347"/>
      <c r="C8" s="347" t="s">
        <v>11</v>
      </c>
      <c r="D8" s="344" t="s">
        <v>79</v>
      </c>
      <c r="E8" s="347" t="s">
        <v>78</v>
      </c>
      <c r="F8" s="335"/>
      <c r="G8" s="345"/>
      <c r="H8" s="335"/>
      <c r="I8" s="335"/>
      <c r="J8" s="335"/>
      <c r="K8" s="335"/>
      <c r="L8" s="335"/>
      <c r="M8" s="335"/>
      <c r="N8" s="335"/>
      <c r="O8" s="342" t="s">
        <v>12</v>
      </c>
      <c r="P8" s="350" t="s">
        <v>60</v>
      </c>
      <c r="Q8" s="351"/>
      <c r="R8" s="329"/>
      <c r="S8" s="329"/>
      <c r="T8" s="14"/>
      <c r="U8" s="14"/>
      <c r="V8" s="14"/>
      <c r="W8" s="14"/>
    </row>
    <row r="9" spans="1:23" ht="27.75" customHeight="1" x14ac:dyDescent="0.25">
      <c r="A9" s="347"/>
      <c r="B9" s="347"/>
      <c r="C9" s="347"/>
      <c r="D9" s="349"/>
      <c r="E9" s="347"/>
      <c r="F9" s="335"/>
      <c r="G9" s="346"/>
      <c r="H9" s="335"/>
      <c r="I9" s="335"/>
      <c r="J9" s="335"/>
      <c r="K9" s="335"/>
      <c r="L9" s="335"/>
      <c r="M9" s="335"/>
      <c r="N9" s="335"/>
      <c r="O9" s="343"/>
      <c r="P9" s="353"/>
      <c r="Q9" s="352"/>
      <c r="R9" s="330"/>
      <c r="S9" s="330"/>
      <c r="T9" s="14"/>
      <c r="U9" s="14"/>
      <c r="V9" s="14"/>
      <c r="W9" s="14"/>
    </row>
    <row r="10" spans="1:23" x14ac:dyDescent="0.25">
      <c r="A10" s="362" t="s">
        <v>45</v>
      </c>
      <c r="B10" s="363"/>
      <c r="C10" s="367" t="s">
        <v>413</v>
      </c>
      <c r="D10" s="367" t="s">
        <v>414</v>
      </c>
      <c r="E10" s="367" t="s">
        <v>415</v>
      </c>
      <c r="F10" s="402" t="s">
        <v>416</v>
      </c>
      <c r="G10" s="172" t="s">
        <v>417</v>
      </c>
      <c r="H10" s="173"/>
      <c r="I10" s="173"/>
      <c r="J10" s="173"/>
      <c r="K10" s="173"/>
      <c r="L10" s="174"/>
      <c r="M10" s="175">
        <f>SUM(M11:M17)</f>
        <v>214826.7</v>
      </c>
      <c r="N10" s="175">
        <f>SUM(N11:N17)</f>
        <v>301176.96779999993</v>
      </c>
      <c r="O10" s="224">
        <f>SUM(O11:O17)</f>
        <v>300428.38579999999</v>
      </c>
      <c r="P10" s="175">
        <f>SUM(P11:P17)</f>
        <v>0</v>
      </c>
      <c r="Q10" s="175">
        <f>SUM(Q11:Q17)</f>
        <v>0</v>
      </c>
      <c r="R10" s="175">
        <f>O10/M10*100</f>
        <v>139.84685600067402</v>
      </c>
      <c r="S10" s="175">
        <f>O10/N10*100</f>
        <v>99.75144779314698</v>
      </c>
      <c r="T10" s="14"/>
      <c r="U10" s="14"/>
      <c r="V10" s="14"/>
      <c r="W10" s="14"/>
    </row>
    <row r="11" spans="1:23" ht="38.25" x14ac:dyDescent="0.25">
      <c r="A11" s="366"/>
      <c r="B11" s="365"/>
      <c r="C11" s="377"/>
      <c r="D11" s="377"/>
      <c r="E11" s="377"/>
      <c r="F11" s="403"/>
      <c r="G11" s="20" t="s">
        <v>249</v>
      </c>
      <c r="H11" s="176">
        <v>849</v>
      </c>
      <c r="I11" s="177"/>
      <c r="J11" s="177"/>
      <c r="K11" s="177"/>
      <c r="L11" s="176"/>
      <c r="M11" s="178">
        <f>M50</f>
        <v>0</v>
      </c>
      <c r="N11" s="178">
        <f t="shared" ref="N11:Q14" si="0">N50</f>
        <v>193.1</v>
      </c>
      <c r="O11" s="25">
        <f t="shared" si="0"/>
        <v>154.239</v>
      </c>
      <c r="P11" s="178">
        <f t="shared" si="0"/>
        <v>0</v>
      </c>
      <c r="Q11" s="178">
        <f t="shared" si="0"/>
        <v>0</v>
      </c>
      <c r="R11" s="178">
        <v>0</v>
      </c>
      <c r="S11" s="178">
        <f t="shared" ref="S11:S62" si="1">O11/N11*100</f>
        <v>79.875194199896427</v>
      </c>
      <c r="T11" s="14"/>
      <c r="U11" s="14"/>
      <c r="V11" s="14"/>
      <c r="W11" s="14"/>
    </row>
    <row r="12" spans="1:23" ht="38.25" x14ac:dyDescent="0.25">
      <c r="A12" s="366"/>
      <c r="B12" s="365"/>
      <c r="C12" s="377"/>
      <c r="D12" s="377"/>
      <c r="E12" s="377"/>
      <c r="F12" s="403"/>
      <c r="G12" s="28" t="s">
        <v>246</v>
      </c>
      <c r="H12" s="179">
        <v>859</v>
      </c>
      <c r="I12" s="180"/>
      <c r="J12" s="180"/>
      <c r="K12" s="180"/>
      <c r="L12" s="176"/>
      <c r="M12" s="178">
        <f>M51</f>
        <v>0</v>
      </c>
      <c r="N12" s="178">
        <f t="shared" si="0"/>
        <v>550</v>
      </c>
      <c r="O12" s="25">
        <f t="shared" si="0"/>
        <v>542.82899999999995</v>
      </c>
      <c r="P12" s="178">
        <f t="shared" si="0"/>
        <v>0</v>
      </c>
      <c r="Q12" s="178">
        <f t="shared" si="0"/>
        <v>0</v>
      </c>
      <c r="R12" s="178">
        <v>0</v>
      </c>
      <c r="S12" s="178">
        <f t="shared" si="1"/>
        <v>98.696181818181799</v>
      </c>
      <c r="T12" s="14"/>
      <c r="U12" s="14"/>
      <c r="V12" s="14"/>
      <c r="W12" s="14"/>
    </row>
    <row r="13" spans="1:23" ht="25.5" x14ac:dyDescent="0.25">
      <c r="A13" s="366"/>
      <c r="B13" s="365"/>
      <c r="C13" s="377"/>
      <c r="D13" s="377"/>
      <c r="E13" s="377"/>
      <c r="F13" s="403"/>
      <c r="G13" s="20" t="s">
        <v>247</v>
      </c>
      <c r="H13" s="176">
        <v>905</v>
      </c>
      <c r="I13" s="177"/>
      <c r="J13" s="177"/>
      <c r="K13" s="177"/>
      <c r="L13" s="176"/>
      <c r="M13" s="178">
        <f>M52</f>
        <v>0</v>
      </c>
      <c r="N13" s="178">
        <f t="shared" si="0"/>
        <v>64</v>
      </c>
      <c r="O13" s="25">
        <f t="shared" si="0"/>
        <v>64</v>
      </c>
      <c r="P13" s="178">
        <f t="shared" si="0"/>
        <v>0</v>
      </c>
      <c r="Q13" s="21">
        <v>0</v>
      </c>
      <c r="R13" s="178">
        <v>0</v>
      </c>
      <c r="S13" s="178">
        <f t="shared" si="1"/>
        <v>100</v>
      </c>
      <c r="T13" s="14"/>
      <c r="U13" s="14"/>
      <c r="V13" s="14"/>
      <c r="W13" s="14"/>
    </row>
    <row r="14" spans="1:23" ht="25.5" x14ac:dyDescent="0.25">
      <c r="A14" s="366"/>
      <c r="B14" s="365"/>
      <c r="C14" s="377"/>
      <c r="D14" s="377"/>
      <c r="E14" s="377"/>
      <c r="F14" s="403"/>
      <c r="G14" s="20" t="s">
        <v>248</v>
      </c>
      <c r="H14" s="181">
        <v>906</v>
      </c>
      <c r="I14" s="182"/>
      <c r="J14" s="183"/>
      <c r="K14" s="182"/>
      <c r="L14" s="176"/>
      <c r="M14" s="178">
        <f>M53</f>
        <v>0</v>
      </c>
      <c r="N14" s="178">
        <f t="shared" si="0"/>
        <v>80</v>
      </c>
      <c r="O14" s="25">
        <f t="shared" si="0"/>
        <v>80</v>
      </c>
      <c r="P14" s="178">
        <f t="shared" si="0"/>
        <v>0</v>
      </c>
      <c r="Q14" s="178">
        <f t="shared" si="0"/>
        <v>0</v>
      </c>
      <c r="R14" s="178">
        <v>0</v>
      </c>
      <c r="S14" s="178">
        <f t="shared" si="1"/>
        <v>100</v>
      </c>
      <c r="T14" s="14"/>
      <c r="U14" s="14"/>
      <c r="V14" s="14"/>
      <c r="W14" s="14"/>
    </row>
    <row r="15" spans="1:23" ht="25.5" x14ac:dyDescent="0.25">
      <c r="A15" s="366"/>
      <c r="B15" s="365"/>
      <c r="C15" s="377"/>
      <c r="D15" s="377"/>
      <c r="E15" s="377"/>
      <c r="F15" s="403"/>
      <c r="G15" s="184" t="s">
        <v>13</v>
      </c>
      <c r="H15" s="176">
        <v>909</v>
      </c>
      <c r="I15" s="185"/>
      <c r="J15" s="185"/>
      <c r="K15" s="185"/>
      <c r="L15" s="176"/>
      <c r="M15" s="178">
        <f>M18+M26+M39++M43+M54+M60+M61</f>
        <v>214826.7</v>
      </c>
      <c r="N15" s="178">
        <f>N18+N26+N39++N43+N54+N60+N61</f>
        <v>300253.86779999995</v>
      </c>
      <c r="O15" s="25">
        <f>O18+O26+O39++O43+O54+O60+O61</f>
        <v>299551.31779999996</v>
      </c>
      <c r="P15" s="178">
        <f>P18+P26+P39++P43+P54+P60+P61</f>
        <v>0</v>
      </c>
      <c r="Q15" s="178">
        <f>Q18+Q26+Q39++Q43+Q54+Q60+Q61</f>
        <v>0</v>
      </c>
      <c r="R15" s="178">
        <f>O15/M15*100</f>
        <v>139.43858831327759</v>
      </c>
      <c r="S15" s="178">
        <f t="shared" si="1"/>
        <v>99.766014671135565</v>
      </c>
      <c r="T15" s="14"/>
      <c r="U15" s="14"/>
      <c r="V15" s="14"/>
      <c r="W15" s="14"/>
    </row>
    <row r="16" spans="1:23" ht="25.5" x14ac:dyDescent="0.25">
      <c r="A16" s="375"/>
      <c r="B16" s="376"/>
      <c r="C16" s="378"/>
      <c r="D16" s="378"/>
      <c r="E16" s="378"/>
      <c r="F16" s="378"/>
      <c r="G16" s="28" t="s">
        <v>250</v>
      </c>
      <c r="H16" s="186">
        <v>915</v>
      </c>
      <c r="I16" s="187"/>
      <c r="J16" s="187"/>
      <c r="K16" s="187"/>
      <c r="L16" s="176"/>
      <c r="M16" s="178">
        <f>M58</f>
        <v>0</v>
      </c>
      <c r="N16" s="178">
        <f t="shared" ref="N16:Q17" si="2">N58</f>
        <v>20</v>
      </c>
      <c r="O16" s="25">
        <f t="shared" si="2"/>
        <v>20</v>
      </c>
      <c r="P16" s="178">
        <f t="shared" si="2"/>
        <v>0</v>
      </c>
      <c r="Q16" s="178">
        <f t="shared" si="2"/>
        <v>0</v>
      </c>
      <c r="R16" s="178">
        <v>0</v>
      </c>
      <c r="S16" s="178">
        <f t="shared" si="1"/>
        <v>100</v>
      </c>
      <c r="T16" s="14"/>
      <c r="U16" s="14"/>
      <c r="V16" s="14"/>
      <c r="W16" s="14"/>
    </row>
    <row r="17" spans="1:23" ht="25.5" x14ac:dyDescent="0.25">
      <c r="A17" s="188"/>
      <c r="B17" s="189"/>
      <c r="C17" s="190"/>
      <c r="D17" s="190"/>
      <c r="E17" s="190"/>
      <c r="F17" s="190"/>
      <c r="G17" s="191" t="s">
        <v>418</v>
      </c>
      <c r="H17" s="192" t="s">
        <v>419</v>
      </c>
      <c r="I17" s="187"/>
      <c r="J17" s="187"/>
      <c r="K17" s="187"/>
      <c r="L17" s="186"/>
      <c r="M17" s="193">
        <f>M59</f>
        <v>0</v>
      </c>
      <c r="N17" s="193">
        <f t="shared" si="2"/>
        <v>16</v>
      </c>
      <c r="O17" s="219">
        <f t="shared" si="2"/>
        <v>16</v>
      </c>
      <c r="P17" s="193">
        <f t="shared" si="2"/>
        <v>0</v>
      </c>
      <c r="Q17" s="193">
        <f>Q59</f>
        <v>0</v>
      </c>
      <c r="R17" s="178">
        <v>0</v>
      </c>
      <c r="S17" s="178">
        <f t="shared" si="1"/>
        <v>100</v>
      </c>
      <c r="T17" s="14"/>
      <c r="U17" s="14"/>
      <c r="V17" s="14"/>
      <c r="W17" s="14"/>
    </row>
    <row r="18" spans="1:23" ht="25.5" x14ac:dyDescent="0.25">
      <c r="A18" s="379" t="s">
        <v>45</v>
      </c>
      <c r="B18" s="379"/>
      <c r="C18" s="194">
        <v>1</v>
      </c>
      <c r="D18" s="194" t="s">
        <v>414</v>
      </c>
      <c r="E18" s="194" t="s">
        <v>415</v>
      </c>
      <c r="F18" s="195" t="s">
        <v>14</v>
      </c>
      <c r="G18" s="195" t="s">
        <v>15</v>
      </c>
      <c r="H18" s="196">
        <v>909</v>
      </c>
      <c r="I18" s="197" t="s">
        <v>50</v>
      </c>
      <c r="J18" s="197" t="s">
        <v>47</v>
      </c>
      <c r="K18" s="197" t="s">
        <v>420</v>
      </c>
      <c r="L18" s="196"/>
      <c r="M18" s="198">
        <f>M19+M23</f>
        <v>93306</v>
      </c>
      <c r="N18" s="198">
        <f>N19+N23</f>
        <v>121187.3</v>
      </c>
      <c r="O18" s="198">
        <f>O19+O23</f>
        <v>120848.59999999999</v>
      </c>
      <c r="P18" s="198">
        <f>P19+P23</f>
        <v>0</v>
      </c>
      <c r="Q18" s="198">
        <f>Q19+Q23</f>
        <v>0</v>
      </c>
      <c r="R18" s="175">
        <f>O18/M18*100</f>
        <v>129.51857329646538</v>
      </c>
      <c r="S18" s="175">
        <f t="shared" si="1"/>
        <v>99.720515268514092</v>
      </c>
      <c r="T18" s="14"/>
      <c r="U18" s="14"/>
      <c r="V18" s="14"/>
      <c r="W18" s="14"/>
    </row>
    <row r="19" spans="1:23" ht="63.75" x14ac:dyDescent="0.25">
      <c r="A19" s="357" t="s">
        <v>45</v>
      </c>
      <c r="B19" s="358"/>
      <c r="C19" s="194" t="s">
        <v>55</v>
      </c>
      <c r="D19" s="194" t="s">
        <v>46</v>
      </c>
      <c r="E19" s="194" t="s">
        <v>415</v>
      </c>
      <c r="F19" s="184" t="s">
        <v>188</v>
      </c>
      <c r="G19" s="184" t="s">
        <v>189</v>
      </c>
      <c r="H19" s="176">
        <v>909</v>
      </c>
      <c r="I19" s="199" t="s">
        <v>50</v>
      </c>
      <c r="J19" s="199" t="s">
        <v>47</v>
      </c>
      <c r="K19" s="176" t="s">
        <v>190</v>
      </c>
      <c r="L19" s="200"/>
      <c r="M19" s="201">
        <f>M20+M21+M22</f>
        <v>93306</v>
      </c>
      <c r="N19" s="201">
        <f>N20+N21+N22</f>
        <v>102587.3</v>
      </c>
      <c r="O19" s="201">
        <f>O20+O21+O22</f>
        <v>102248.59999999999</v>
      </c>
      <c r="P19" s="201">
        <f>P20+P21+P22</f>
        <v>0</v>
      </c>
      <c r="Q19" s="201">
        <f>Q20+Q21+Q22</f>
        <v>0</v>
      </c>
      <c r="R19" s="178">
        <f>O19/M19*100</f>
        <v>109.58416393372343</v>
      </c>
      <c r="S19" s="178">
        <f t="shared" si="1"/>
        <v>99.669842173446412</v>
      </c>
      <c r="T19" s="14"/>
      <c r="U19" s="14"/>
      <c r="V19" s="14"/>
      <c r="W19" s="14"/>
    </row>
    <row r="20" spans="1:23" ht="38.25" x14ac:dyDescent="0.25">
      <c r="A20" s="357" t="s">
        <v>45</v>
      </c>
      <c r="B20" s="358"/>
      <c r="C20" s="194" t="s">
        <v>55</v>
      </c>
      <c r="D20" s="194" t="s">
        <v>46</v>
      </c>
      <c r="E20" s="195" t="s">
        <v>421</v>
      </c>
      <c r="F20" s="184" t="s">
        <v>422</v>
      </c>
      <c r="G20" s="184" t="s">
        <v>189</v>
      </c>
      <c r="H20" s="176">
        <v>909</v>
      </c>
      <c r="I20" s="199" t="s">
        <v>50</v>
      </c>
      <c r="J20" s="199" t="s">
        <v>47</v>
      </c>
      <c r="K20" s="181" t="s">
        <v>423</v>
      </c>
      <c r="L20" s="181">
        <v>610</v>
      </c>
      <c r="M20" s="178">
        <v>0</v>
      </c>
      <c r="N20" s="201">
        <v>1804.8330000000001</v>
      </c>
      <c r="O20" s="201">
        <v>1804.8330000000001</v>
      </c>
      <c r="P20" s="201">
        <v>0</v>
      </c>
      <c r="Q20" s="201">
        <v>0</v>
      </c>
      <c r="R20" s="178">
        <v>0</v>
      </c>
      <c r="S20" s="178">
        <f>O20/N20*100</f>
        <v>100</v>
      </c>
      <c r="T20" s="14"/>
      <c r="U20" s="14"/>
      <c r="V20" s="14"/>
      <c r="W20" s="14"/>
    </row>
    <row r="21" spans="1:23" ht="102" x14ac:dyDescent="0.25">
      <c r="A21" s="359" t="s">
        <v>45</v>
      </c>
      <c r="B21" s="360"/>
      <c r="C21" s="202" t="s">
        <v>55</v>
      </c>
      <c r="D21" s="202" t="s">
        <v>46</v>
      </c>
      <c r="E21" s="203">
        <v>61610</v>
      </c>
      <c r="F21" s="191" t="s">
        <v>191</v>
      </c>
      <c r="G21" s="191" t="s">
        <v>189</v>
      </c>
      <c r="H21" s="181">
        <v>909</v>
      </c>
      <c r="I21" s="199" t="s">
        <v>50</v>
      </c>
      <c r="J21" s="199" t="s">
        <v>47</v>
      </c>
      <c r="K21" s="181" t="s">
        <v>192</v>
      </c>
      <c r="L21" s="181">
        <v>610</v>
      </c>
      <c r="M21" s="25">
        <v>93306</v>
      </c>
      <c r="N21" s="201">
        <v>100134.534</v>
      </c>
      <c r="O21" s="21">
        <v>99872.03</v>
      </c>
      <c r="P21" s="21">
        <v>0</v>
      </c>
      <c r="Q21" s="21">
        <v>0</v>
      </c>
      <c r="R21" s="25">
        <f>O21/M21*100</f>
        <v>107.03709300580884</v>
      </c>
      <c r="S21" s="25">
        <f t="shared" si="1"/>
        <v>99.737848682653279</v>
      </c>
      <c r="T21" s="14"/>
      <c r="U21" s="14"/>
      <c r="V21" s="14"/>
      <c r="W21" s="14"/>
    </row>
    <row r="22" spans="1:23" ht="38.25" x14ac:dyDescent="0.25">
      <c r="A22" s="359" t="s">
        <v>45</v>
      </c>
      <c r="B22" s="360"/>
      <c r="C22" s="202" t="s">
        <v>55</v>
      </c>
      <c r="D22" s="202" t="s">
        <v>46</v>
      </c>
      <c r="E22" s="203" t="s">
        <v>237</v>
      </c>
      <c r="F22" s="191" t="s">
        <v>238</v>
      </c>
      <c r="G22" s="204" t="s">
        <v>189</v>
      </c>
      <c r="H22" s="181">
        <v>909</v>
      </c>
      <c r="I22" s="199" t="s">
        <v>50</v>
      </c>
      <c r="J22" s="199" t="s">
        <v>47</v>
      </c>
      <c r="K22" s="181" t="s">
        <v>239</v>
      </c>
      <c r="L22" s="181">
        <v>610</v>
      </c>
      <c r="M22" s="25">
        <v>0</v>
      </c>
      <c r="N22" s="201">
        <v>647.93299999999999</v>
      </c>
      <c r="O22" s="21">
        <v>571.73699999999997</v>
      </c>
      <c r="P22" s="21">
        <v>0</v>
      </c>
      <c r="Q22" s="21">
        <v>0</v>
      </c>
      <c r="R22" s="25">
        <v>0</v>
      </c>
      <c r="S22" s="25">
        <f t="shared" si="1"/>
        <v>88.240142113459257</v>
      </c>
      <c r="T22" s="14"/>
      <c r="U22" s="14"/>
      <c r="V22" s="14"/>
      <c r="W22" s="14"/>
    </row>
    <row r="23" spans="1:23" ht="25.5" x14ac:dyDescent="0.25">
      <c r="A23" s="359" t="s">
        <v>45</v>
      </c>
      <c r="B23" s="360"/>
      <c r="C23" s="202" t="s">
        <v>55</v>
      </c>
      <c r="D23" s="202" t="s">
        <v>424</v>
      </c>
      <c r="E23" s="194" t="s">
        <v>415</v>
      </c>
      <c r="F23" s="204" t="s">
        <v>425</v>
      </c>
      <c r="G23" s="191" t="s">
        <v>189</v>
      </c>
      <c r="H23" s="181">
        <v>909</v>
      </c>
      <c r="I23" s="199" t="s">
        <v>50</v>
      </c>
      <c r="J23" s="199" t="s">
        <v>47</v>
      </c>
      <c r="K23" s="181" t="s">
        <v>426</v>
      </c>
      <c r="L23" s="181"/>
      <c r="M23" s="25">
        <f>M24+M25</f>
        <v>0</v>
      </c>
      <c r="N23" s="25">
        <f>N24+N25</f>
        <v>18600</v>
      </c>
      <c r="O23" s="25">
        <f>O24+O25</f>
        <v>18600</v>
      </c>
      <c r="P23" s="25">
        <f>P24+P25</f>
        <v>0</v>
      </c>
      <c r="Q23" s="25">
        <f>Q24+Q25</f>
        <v>0</v>
      </c>
      <c r="R23" s="25">
        <v>0</v>
      </c>
      <c r="S23" s="25">
        <f t="shared" si="1"/>
        <v>100</v>
      </c>
      <c r="T23" s="14"/>
      <c r="U23" s="14"/>
      <c r="V23" s="14"/>
      <c r="W23" s="14"/>
    </row>
    <row r="24" spans="1:23" ht="25.5" x14ac:dyDescent="0.25">
      <c r="A24" s="359" t="s">
        <v>45</v>
      </c>
      <c r="B24" s="360"/>
      <c r="C24" s="202" t="s">
        <v>55</v>
      </c>
      <c r="D24" s="202" t="s">
        <v>424</v>
      </c>
      <c r="E24" s="203">
        <v>54540</v>
      </c>
      <c r="F24" s="191" t="s">
        <v>427</v>
      </c>
      <c r="G24" s="191" t="s">
        <v>189</v>
      </c>
      <c r="H24" s="181">
        <v>909</v>
      </c>
      <c r="I24" s="199" t="s">
        <v>50</v>
      </c>
      <c r="J24" s="199" t="s">
        <v>47</v>
      </c>
      <c r="K24" s="181" t="s">
        <v>428</v>
      </c>
      <c r="L24" s="181">
        <v>610</v>
      </c>
      <c r="M24" s="25">
        <v>0</v>
      </c>
      <c r="N24" s="201">
        <v>6600</v>
      </c>
      <c r="O24" s="21">
        <v>6600</v>
      </c>
      <c r="P24" s="21">
        <v>0</v>
      </c>
      <c r="Q24" s="21">
        <v>0</v>
      </c>
      <c r="R24" s="25">
        <v>0</v>
      </c>
      <c r="S24" s="25">
        <f t="shared" si="1"/>
        <v>100</v>
      </c>
      <c r="T24" s="14"/>
      <c r="U24" s="14"/>
      <c r="V24" s="14"/>
      <c r="W24" s="14"/>
    </row>
    <row r="25" spans="1:23" ht="38.25" x14ac:dyDescent="0.25">
      <c r="A25" s="359" t="s">
        <v>45</v>
      </c>
      <c r="B25" s="360"/>
      <c r="C25" s="202" t="s">
        <v>55</v>
      </c>
      <c r="D25" s="202" t="s">
        <v>424</v>
      </c>
      <c r="E25" s="203" t="s">
        <v>429</v>
      </c>
      <c r="F25" s="205" t="s">
        <v>430</v>
      </c>
      <c r="G25" s="191" t="s">
        <v>189</v>
      </c>
      <c r="H25" s="181">
        <v>909</v>
      </c>
      <c r="I25" s="199" t="s">
        <v>50</v>
      </c>
      <c r="J25" s="199" t="s">
        <v>47</v>
      </c>
      <c r="K25" s="192" t="s">
        <v>431</v>
      </c>
      <c r="L25" s="181">
        <v>610</v>
      </c>
      <c r="M25" s="206">
        <v>0</v>
      </c>
      <c r="N25" s="201">
        <v>12000</v>
      </c>
      <c r="O25" s="201">
        <v>12000</v>
      </c>
      <c r="P25" s="21">
        <v>0</v>
      </c>
      <c r="Q25" s="21">
        <v>0</v>
      </c>
      <c r="R25" s="25">
        <v>0</v>
      </c>
      <c r="S25" s="25">
        <f t="shared" si="1"/>
        <v>100</v>
      </c>
      <c r="T25" s="14"/>
      <c r="U25" s="14"/>
      <c r="V25" s="14"/>
      <c r="W25" s="14"/>
    </row>
    <row r="26" spans="1:23" ht="51" x14ac:dyDescent="0.25">
      <c r="A26" s="379" t="s">
        <v>45</v>
      </c>
      <c r="B26" s="379"/>
      <c r="C26" s="194">
        <v>2</v>
      </c>
      <c r="D26" s="194" t="s">
        <v>414</v>
      </c>
      <c r="E26" s="194" t="s">
        <v>415</v>
      </c>
      <c r="F26" s="196" t="s">
        <v>193</v>
      </c>
      <c r="G26" s="196" t="s">
        <v>432</v>
      </c>
      <c r="H26" s="196">
        <v>909</v>
      </c>
      <c r="I26" s="197" t="s">
        <v>50</v>
      </c>
      <c r="J26" s="197" t="s">
        <v>47</v>
      </c>
      <c r="K26" s="197" t="s">
        <v>433</v>
      </c>
      <c r="L26" s="196"/>
      <c r="M26" s="23">
        <f>M27+M37</f>
        <v>79480.7</v>
      </c>
      <c r="N26" s="23">
        <f>N27+N37</f>
        <v>115211.72999999998</v>
      </c>
      <c r="O26" s="233">
        <f>O27+O37</f>
        <v>114967.66499999998</v>
      </c>
      <c r="P26" s="23">
        <f>P27+P37</f>
        <v>0</v>
      </c>
      <c r="Q26" s="23">
        <f>Q27+Q37</f>
        <v>0</v>
      </c>
      <c r="R26" s="175">
        <f t="shared" ref="R26:R33" si="3">O26/M26*100</f>
        <v>144.64853102702918</v>
      </c>
      <c r="S26" s="175">
        <f t="shared" si="1"/>
        <v>99.788159591041634</v>
      </c>
      <c r="T26" s="14"/>
      <c r="U26" s="14"/>
      <c r="V26" s="14"/>
      <c r="W26" s="14"/>
    </row>
    <row r="27" spans="1:23" ht="140.25" x14ac:dyDescent="0.25">
      <c r="A27" s="357" t="s">
        <v>45</v>
      </c>
      <c r="B27" s="358"/>
      <c r="C27" s="194" t="s">
        <v>52</v>
      </c>
      <c r="D27" s="194" t="s">
        <v>47</v>
      </c>
      <c r="E27" s="194" t="s">
        <v>415</v>
      </c>
      <c r="F27" s="184" t="s">
        <v>188</v>
      </c>
      <c r="G27" s="204" t="s">
        <v>434</v>
      </c>
      <c r="H27" s="176">
        <v>909</v>
      </c>
      <c r="I27" s="185" t="s">
        <v>50</v>
      </c>
      <c r="J27" s="185" t="s">
        <v>47</v>
      </c>
      <c r="K27" s="185" t="s">
        <v>194</v>
      </c>
      <c r="L27" s="176"/>
      <c r="M27" s="178">
        <f>M28+M29+M30+M31+M34+M35+M36</f>
        <v>79480.7</v>
      </c>
      <c r="N27" s="178">
        <f>N28+N29+N30+N31+N34+N35+N36</f>
        <v>114711.72999999998</v>
      </c>
      <c r="O27" s="25">
        <f>O28+O29+O30+O31+O34+O35+O36</f>
        <v>114467.66499999998</v>
      </c>
      <c r="P27" s="178">
        <f>P28+P29+P30+P31+P34+P35+P36</f>
        <v>0</v>
      </c>
      <c r="Q27" s="178">
        <f>Q28+Q29+Q30+Q31+Q34+Q35+Q36</f>
        <v>0</v>
      </c>
      <c r="R27" s="178">
        <f t="shared" si="3"/>
        <v>144.01944748850977</v>
      </c>
      <c r="S27" s="178">
        <f t="shared" si="1"/>
        <v>99.787236231203195</v>
      </c>
      <c r="T27" s="14"/>
      <c r="U27" s="14"/>
      <c r="V27" s="14"/>
      <c r="W27" s="14"/>
    </row>
    <row r="28" spans="1:23" ht="25.5" x14ac:dyDescent="0.25">
      <c r="A28" s="320" t="s">
        <v>45</v>
      </c>
      <c r="B28" s="320"/>
      <c r="C28" s="202">
        <v>2</v>
      </c>
      <c r="D28" s="202" t="s">
        <v>47</v>
      </c>
      <c r="E28" s="207">
        <v>61423</v>
      </c>
      <c r="F28" s="208" t="s">
        <v>195</v>
      </c>
      <c r="G28" s="208" t="s">
        <v>435</v>
      </c>
      <c r="H28" s="209">
        <v>909</v>
      </c>
      <c r="I28" s="210" t="s">
        <v>50</v>
      </c>
      <c r="J28" s="210" t="s">
        <v>47</v>
      </c>
      <c r="K28" s="209" t="s">
        <v>196</v>
      </c>
      <c r="L28" s="209">
        <v>620</v>
      </c>
      <c r="M28" s="211">
        <v>7546</v>
      </c>
      <c r="N28" s="211">
        <v>10505.056</v>
      </c>
      <c r="O28" s="211">
        <v>10505.056</v>
      </c>
      <c r="P28" s="211">
        <v>0</v>
      </c>
      <c r="Q28" s="21">
        <v>0</v>
      </c>
      <c r="R28" s="25">
        <f t="shared" si="3"/>
        <v>139.21357010336604</v>
      </c>
      <c r="S28" s="25">
        <f t="shared" si="1"/>
        <v>100</v>
      </c>
      <c r="T28" s="14"/>
      <c r="U28" s="14"/>
      <c r="V28" s="14"/>
      <c r="W28" s="14"/>
    </row>
    <row r="29" spans="1:23" ht="38.25" x14ac:dyDescent="0.25">
      <c r="A29" s="359" t="s">
        <v>45</v>
      </c>
      <c r="B29" s="360"/>
      <c r="C29" s="212" t="s">
        <v>52</v>
      </c>
      <c r="D29" s="212" t="s">
        <v>47</v>
      </c>
      <c r="E29" s="213">
        <v>61600</v>
      </c>
      <c r="F29" s="191" t="s">
        <v>197</v>
      </c>
      <c r="G29" s="191" t="s">
        <v>346</v>
      </c>
      <c r="H29" s="181">
        <v>909</v>
      </c>
      <c r="I29" s="192" t="s">
        <v>50</v>
      </c>
      <c r="J29" s="192" t="s">
        <v>47</v>
      </c>
      <c r="K29" s="181" t="s">
        <v>198</v>
      </c>
      <c r="L29" s="181">
        <v>620</v>
      </c>
      <c r="M29" s="25">
        <v>16639.8</v>
      </c>
      <c r="N29" s="25">
        <v>22358.5</v>
      </c>
      <c r="O29" s="201">
        <v>22358.421999999999</v>
      </c>
      <c r="P29" s="21">
        <v>0</v>
      </c>
      <c r="Q29" s="21">
        <v>0</v>
      </c>
      <c r="R29" s="25">
        <f t="shared" si="3"/>
        <v>134.36713181648818</v>
      </c>
      <c r="S29" s="25">
        <f t="shared" si="1"/>
        <v>99.999651139387709</v>
      </c>
      <c r="T29" s="14"/>
      <c r="U29" s="14"/>
      <c r="V29" s="14"/>
      <c r="W29" s="14"/>
    </row>
    <row r="30" spans="1:23" ht="89.25" x14ac:dyDescent="0.25">
      <c r="A30" s="370" t="s">
        <v>45</v>
      </c>
      <c r="B30" s="380"/>
      <c r="C30" s="212">
        <v>2</v>
      </c>
      <c r="D30" s="212" t="s">
        <v>47</v>
      </c>
      <c r="E30" s="214">
        <v>61620</v>
      </c>
      <c r="F30" s="208" t="s">
        <v>16</v>
      </c>
      <c r="G30" s="215" t="s">
        <v>436</v>
      </c>
      <c r="H30" s="208">
        <v>909</v>
      </c>
      <c r="I30" s="216" t="s">
        <v>50</v>
      </c>
      <c r="J30" s="216" t="s">
        <v>47</v>
      </c>
      <c r="K30" s="216" t="s">
        <v>437</v>
      </c>
      <c r="L30" s="191">
        <v>610</v>
      </c>
      <c r="M30" s="217">
        <v>22716.9</v>
      </c>
      <c r="N30" s="25">
        <v>30985.355</v>
      </c>
      <c r="O30" s="25">
        <v>30945.72</v>
      </c>
      <c r="P30" s="21">
        <v>0</v>
      </c>
      <c r="Q30" s="21">
        <v>0</v>
      </c>
      <c r="R30" s="25">
        <f t="shared" si="3"/>
        <v>136.22334033252775</v>
      </c>
      <c r="S30" s="25">
        <f t="shared" si="1"/>
        <v>99.872084731641777</v>
      </c>
      <c r="T30" s="14"/>
      <c r="U30" s="14"/>
      <c r="V30" s="14"/>
      <c r="W30" s="14"/>
    </row>
    <row r="31" spans="1:23" ht="27.75" customHeight="1" x14ac:dyDescent="0.25">
      <c r="A31" s="320" t="s">
        <v>45</v>
      </c>
      <c r="B31" s="320"/>
      <c r="C31" s="320">
        <v>2</v>
      </c>
      <c r="D31" s="320" t="s">
        <v>47</v>
      </c>
      <c r="E31" s="321">
        <v>61630</v>
      </c>
      <c r="F31" s="323" t="s">
        <v>199</v>
      </c>
      <c r="G31" s="323" t="s">
        <v>200</v>
      </c>
      <c r="H31" s="397">
        <v>909</v>
      </c>
      <c r="I31" s="397" t="s">
        <v>50</v>
      </c>
      <c r="J31" s="397" t="s">
        <v>47</v>
      </c>
      <c r="K31" s="400" t="s">
        <v>201</v>
      </c>
      <c r="L31" s="181"/>
      <c r="M31" s="25">
        <f>M32+M33</f>
        <v>32578</v>
      </c>
      <c r="N31" s="25">
        <f>N32+N33</f>
        <v>49417.119999999995</v>
      </c>
      <c r="O31" s="25">
        <f>O32+O33</f>
        <v>49322.435999999994</v>
      </c>
      <c r="P31" s="25">
        <f>P32+P33</f>
        <v>0</v>
      </c>
      <c r="Q31" s="25">
        <f>Q32+Q33</f>
        <v>0</v>
      </c>
      <c r="R31" s="25">
        <f t="shared" si="3"/>
        <v>151.3979863711707</v>
      </c>
      <c r="S31" s="25">
        <f t="shared" si="1"/>
        <v>99.808398385013135</v>
      </c>
      <c r="T31" s="14"/>
      <c r="U31" s="14"/>
      <c r="V31" s="14"/>
      <c r="W31" s="14"/>
    </row>
    <row r="32" spans="1:23" ht="29.25" customHeight="1" x14ac:dyDescent="0.25">
      <c r="A32" s="320"/>
      <c r="B32" s="320"/>
      <c r="C32" s="320"/>
      <c r="D32" s="320"/>
      <c r="E32" s="321"/>
      <c r="F32" s="324"/>
      <c r="G32" s="324"/>
      <c r="H32" s="398"/>
      <c r="I32" s="398"/>
      <c r="J32" s="398"/>
      <c r="K32" s="398"/>
      <c r="L32" s="181">
        <v>610</v>
      </c>
      <c r="M32" s="25">
        <v>23777</v>
      </c>
      <c r="N32" s="25">
        <v>35298.49</v>
      </c>
      <c r="O32" s="201">
        <v>35203.805999999997</v>
      </c>
      <c r="P32" s="21">
        <v>0</v>
      </c>
      <c r="Q32" s="21">
        <v>0</v>
      </c>
      <c r="R32" s="25">
        <f t="shared" si="3"/>
        <v>148.05823274593092</v>
      </c>
      <c r="S32" s="25">
        <f t="shared" si="1"/>
        <v>99.731761896896998</v>
      </c>
      <c r="T32" s="14"/>
      <c r="U32" s="14"/>
      <c r="V32" s="14"/>
      <c r="W32" s="14"/>
    </row>
    <row r="33" spans="1:23" ht="27" customHeight="1" x14ac:dyDescent="0.25">
      <c r="A33" s="322"/>
      <c r="B33" s="322"/>
      <c r="C33" s="322"/>
      <c r="D33" s="320"/>
      <c r="E33" s="322"/>
      <c r="F33" s="325"/>
      <c r="G33" s="325"/>
      <c r="H33" s="399"/>
      <c r="I33" s="399"/>
      <c r="J33" s="399"/>
      <c r="K33" s="399"/>
      <c r="L33" s="181">
        <v>620</v>
      </c>
      <c r="M33" s="25">
        <v>8801</v>
      </c>
      <c r="N33" s="25">
        <v>14118.63</v>
      </c>
      <c r="O33" s="201">
        <v>14118.63</v>
      </c>
      <c r="P33" s="21">
        <v>0</v>
      </c>
      <c r="Q33" s="21">
        <v>0</v>
      </c>
      <c r="R33" s="25">
        <f t="shared" si="3"/>
        <v>160.42074764231336</v>
      </c>
      <c r="S33" s="25">
        <f t="shared" si="1"/>
        <v>100</v>
      </c>
      <c r="T33" s="14"/>
      <c r="U33" s="14"/>
      <c r="V33" s="14"/>
      <c r="W33" s="14"/>
    </row>
    <row r="34" spans="1:23" ht="38.25" x14ac:dyDescent="0.25">
      <c r="A34" s="370" t="s">
        <v>45</v>
      </c>
      <c r="B34" s="380"/>
      <c r="C34" s="212">
        <v>2</v>
      </c>
      <c r="D34" s="212" t="s">
        <v>47</v>
      </c>
      <c r="E34" s="214" t="s">
        <v>438</v>
      </c>
      <c r="F34" s="191" t="s">
        <v>439</v>
      </c>
      <c r="G34" s="204" t="s">
        <v>440</v>
      </c>
      <c r="H34" s="191">
        <v>909</v>
      </c>
      <c r="I34" s="218" t="s">
        <v>50</v>
      </c>
      <c r="J34" s="218" t="s">
        <v>47</v>
      </c>
      <c r="K34" s="218" t="s">
        <v>441</v>
      </c>
      <c r="L34" s="181">
        <v>610</v>
      </c>
      <c r="M34" s="25">
        <v>0</v>
      </c>
      <c r="N34" s="219">
        <v>1150</v>
      </c>
      <c r="O34" s="201">
        <v>1062.7639999999999</v>
      </c>
      <c r="P34" s="21">
        <v>0</v>
      </c>
      <c r="Q34" s="21">
        <v>0</v>
      </c>
      <c r="R34" s="25">
        <v>0</v>
      </c>
      <c r="S34" s="25">
        <f t="shared" si="1"/>
        <v>92.414260869565211</v>
      </c>
      <c r="T34" s="14"/>
      <c r="U34" s="14"/>
      <c r="V34" s="14"/>
      <c r="W34" s="14"/>
    </row>
    <row r="35" spans="1:23" ht="51" x14ac:dyDescent="0.25">
      <c r="A35" s="370" t="s">
        <v>45</v>
      </c>
      <c r="B35" s="380"/>
      <c r="C35" s="212" t="s">
        <v>52</v>
      </c>
      <c r="D35" s="212" t="s">
        <v>47</v>
      </c>
      <c r="E35" s="214" t="s">
        <v>442</v>
      </c>
      <c r="F35" s="191" t="s">
        <v>443</v>
      </c>
      <c r="G35" s="204" t="s">
        <v>440</v>
      </c>
      <c r="H35" s="191">
        <v>909</v>
      </c>
      <c r="I35" s="218" t="s">
        <v>50</v>
      </c>
      <c r="J35" s="218" t="s">
        <v>47</v>
      </c>
      <c r="K35" s="218" t="s">
        <v>444</v>
      </c>
      <c r="L35" s="181">
        <v>610</v>
      </c>
      <c r="M35" s="25">
        <v>0</v>
      </c>
      <c r="N35" s="219">
        <v>145.69900000000001</v>
      </c>
      <c r="O35" s="201">
        <v>134.64599999999999</v>
      </c>
      <c r="P35" s="21">
        <v>0</v>
      </c>
      <c r="Q35" s="21">
        <v>0</v>
      </c>
      <c r="R35" s="25">
        <v>0</v>
      </c>
      <c r="S35" s="25">
        <f t="shared" si="1"/>
        <v>92.413812037145064</v>
      </c>
      <c r="T35" s="14"/>
      <c r="U35" s="14"/>
      <c r="V35" s="14"/>
      <c r="W35" s="14"/>
    </row>
    <row r="36" spans="1:23" ht="51" x14ac:dyDescent="0.25">
      <c r="A36" s="370" t="s">
        <v>45</v>
      </c>
      <c r="B36" s="380"/>
      <c r="C36" s="212" t="s">
        <v>52</v>
      </c>
      <c r="D36" s="212" t="s">
        <v>47</v>
      </c>
      <c r="E36" s="214" t="s">
        <v>445</v>
      </c>
      <c r="F36" s="191" t="s">
        <v>446</v>
      </c>
      <c r="G36" s="204" t="s">
        <v>440</v>
      </c>
      <c r="H36" s="191">
        <v>909</v>
      </c>
      <c r="I36" s="218" t="s">
        <v>50</v>
      </c>
      <c r="J36" s="218" t="s">
        <v>47</v>
      </c>
      <c r="K36" s="218" t="s">
        <v>444</v>
      </c>
      <c r="L36" s="181">
        <v>610</v>
      </c>
      <c r="M36" s="25">
        <v>0</v>
      </c>
      <c r="N36" s="219">
        <v>150</v>
      </c>
      <c r="O36" s="201">
        <v>138.62100000000001</v>
      </c>
      <c r="P36" s="21">
        <v>0</v>
      </c>
      <c r="Q36" s="21">
        <v>0</v>
      </c>
      <c r="R36" s="25">
        <v>0</v>
      </c>
      <c r="S36" s="25">
        <f t="shared" si="1"/>
        <v>92.414000000000001</v>
      </c>
      <c r="T36" s="14"/>
      <c r="U36" s="14"/>
      <c r="V36" s="14"/>
      <c r="W36" s="14"/>
    </row>
    <row r="37" spans="1:23" ht="25.5" x14ac:dyDescent="0.25">
      <c r="A37" s="357" t="s">
        <v>45</v>
      </c>
      <c r="B37" s="358"/>
      <c r="C37" s="194" t="s">
        <v>52</v>
      </c>
      <c r="D37" s="194" t="s">
        <v>240</v>
      </c>
      <c r="E37" s="194" t="s">
        <v>415</v>
      </c>
      <c r="F37" s="204" t="s">
        <v>447</v>
      </c>
      <c r="G37" s="191" t="s">
        <v>245</v>
      </c>
      <c r="H37" s="191">
        <v>909</v>
      </c>
      <c r="I37" s="218" t="s">
        <v>50</v>
      </c>
      <c r="J37" s="218" t="s">
        <v>47</v>
      </c>
      <c r="K37" s="218" t="s">
        <v>448</v>
      </c>
      <c r="L37" s="181"/>
      <c r="M37" s="25">
        <f>M38</f>
        <v>0</v>
      </c>
      <c r="N37" s="25">
        <f t="shared" ref="N37:S37" si="4">N38</f>
        <v>500</v>
      </c>
      <c r="O37" s="25">
        <f t="shared" si="4"/>
        <v>500</v>
      </c>
      <c r="P37" s="25">
        <f t="shared" si="4"/>
        <v>0</v>
      </c>
      <c r="Q37" s="25">
        <f t="shared" si="4"/>
        <v>0</v>
      </c>
      <c r="R37" s="25">
        <f t="shared" si="4"/>
        <v>0</v>
      </c>
      <c r="S37" s="25">
        <f t="shared" si="4"/>
        <v>100</v>
      </c>
      <c r="T37" s="14"/>
      <c r="U37" s="14"/>
      <c r="V37" s="14"/>
      <c r="W37" s="14"/>
    </row>
    <row r="38" spans="1:23" ht="25.5" x14ac:dyDescent="0.25">
      <c r="A38" s="359" t="s">
        <v>45</v>
      </c>
      <c r="B38" s="360"/>
      <c r="C38" s="202" t="s">
        <v>52</v>
      </c>
      <c r="D38" s="202" t="s">
        <v>240</v>
      </c>
      <c r="E38" s="202" t="s">
        <v>80</v>
      </c>
      <c r="F38" s="191" t="s">
        <v>244</v>
      </c>
      <c r="G38" s="191" t="s">
        <v>245</v>
      </c>
      <c r="H38" s="192">
        <v>909</v>
      </c>
      <c r="I38" s="192" t="s">
        <v>50</v>
      </c>
      <c r="J38" s="192" t="s">
        <v>47</v>
      </c>
      <c r="K38" s="181" t="s">
        <v>241</v>
      </c>
      <c r="L38" s="181">
        <v>610</v>
      </c>
      <c r="M38" s="25">
        <v>0</v>
      </c>
      <c r="N38" s="219">
        <v>500</v>
      </c>
      <c r="O38" s="25">
        <v>500</v>
      </c>
      <c r="P38" s="21">
        <v>0</v>
      </c>
      <c r="Q38" s="21">
        <v>0</v>
      </c>
      <c r="R38" s="25">
        <v>0</v>
      </c>
      <c r="S38" s="25">
        <f t="shared" si="1"/>
        <v>100</v>
      </c>
      <c r="T38" s="14"/>
      <c r="U38" s="14"/>
      <c r="V38" s="14"/>
      <c r="W38" s="14"/>
    </row>
    <row r="39" spans="1:23" ht="76.5" x14ac:dyDescent="0.25">
      <c r="A39" s="320" t="s">
        <v>45</v>
      </c>
      <c r="B39" s="320"/>
      <c r="C39" s="202" t="s">
        <v>49</v>
      </c>
      <c r="D39" s="202" t="s">
        <v>414</v>
      </c>
      <c r="E39" s="220" t="s">
        <v>415</v>
      </c>
      <c r="F39" s="214" t="s">
        <v>202</v>
      </c>
      <c r="G39" s="214" t="s">
        <v>432</v>
      </c>
      <c r="H39" s="221">
        <v>909</v>
      </c>
      <c r="I39" s="221" t="s">
        <v>50</v>
      </c>
      <c r="J39" s="221" t="s">
        <v>51</v>
      </c>
      <c r="K39" s="222" t="s">
        <v>449</v>
      </c>
      <c r="L39" s="222"/>
      <c r="M39" s="223">
        <f>M40</f>
        <v>16657</v>
      </c>
      <c r="N39" s="223">
        <f t="shared" ref="N39:Q40" si="5">N40</f>
        <v>36980.328000000001</v>
      </c>
      <c r="O39" s="223">
        <f t="shared" si="5"/>
        <v>36980.328000000001</v>
      </c>
      <c r="P39" s="223">
        <f t="shared" si="5"/>
        <v>0</v>
      </c>
      <c r="Q39" s="223">
        <f t="shared" si="5"/>
        <v>0</v>
      </c>
      <c r="R39" s="224">
        <f t="shared" ref="R39:R46" si="6">O39/M39*100</f>
        <v>222.010734225851</v>
      </c>
      <c r="S39" s="224">
        <f t="shared" si="1"/>
        <v>100</v>
      </c>
      <c r="T39" s="14"/>
      <c r="U39" s="14"/>
      <c r="V39" s="14"/>
      <c r="W39" s="14"/>
    </row>
    <row r="40" spans="1:23" ht="63.75" x14ac:dyDescent="0.25">
      <c r="A40" s="359" t="s">
        <v>45</v>
      </c>
      <c r="B40" s="361"/>
      <c r="C40" s="202" t="s">
        <v>49</v>
      </c>
      <c r="D40" s="202" t="s">
        <v>47</v>
      </c>
      <c r="E40" s="220" t="s">
        <v>415</v>
      </c>
      <c r="F40" s="225" t="s">
        <v>188</v>
      </c>
      <c r="G40" s="225" t="s">
        <v>203</v>
      </c>
      <c r="H40" s="226">
        <v>909</v>
      </c>
      <c r="I40" s="226" t="s">
        <v>50</v>
      </c>
      <c r="J40" s="226" t="s">
        <v>51</v>
      </c>
      <c r="K40" s="227" t="s">
        <v>204</v>
      </c>
      <c r="L40" s="227"/>
      <c r="M40" s="228">
        <f>M41</f>
        <v>16657</v>
      </c>
      <c r="N40" s="228">
        <f t="shared" si="5"/>
        <v>36980.328000000001</v>
      </c>
      <c r="O40" s="228">
        <f t="shared" si="5"/>
        <v>36980.328000000001</v>
      </c>
      <c r="P40" s="228">
        <f t="shared" si="5"/>
        <v>0</v>
      </c>
      <c r="Q40" s="228">
        <f t="shared" si="5"/>
        <v>0</v>
      </c>
      <c r="R40" s="25">
        <f t="shared" si="6"/>
        <v>222.010734225851</v>
      </c>
      <c r="S40" s="25">
        <f t="shared" si="1"/>
        <v>100</v>
      </c>
      <c r="T40" s="14"/>
      <c r="U40" s="14"/>
      <c r="V40" s="14"/>
      <c r="W40" s="14"/>
    </row>
    <row r="41" spans="1:23" ht="38.25" x14ac:dyDescent="0.25">
      <c r="A41" s="359" t="s">
        <v>45</v>
      </c>
      <c r="B41" s="361"/>
      <c r="C41" s="202" t="s">
        <v>49</v>
      </c>
      <c r="D41" s="202" t="s">
        <v>47</v>
      </c>
      <c r="E41" s="207">
        <v>60401</v>
      </c>
      <c r="F41" s="191" t="s">
        <v>205</v>
      </c>
      <c r="G41" s="191" t="s">
        <v>203</v>
      </c>
      <c r="H41" s="192">
        <v>909</v>
      </c>
      <c r="I41" s="192" t="s">
        <v>50</v>
      </c>
      <c r="J41" s="192" t="s">
        <v>51</v>
      </c>
      <c r="K41" s="181" t="s">
        <v>206</v>
      </c>
      <c r="L41" s="181">
        <v>620</v>
      </c>
      <c r="M41" s="25">
        <v>16657</v>
      </c>
      <c r="N41" s="201">
        <v>36980.328000000001</v>
      </c>
      <c r="O41" s="21">
        <v>36980.328000000001</v>
      </c>
      <c r="P41" s="21">
        <v>0</v>
      </c>
      <c r="Q41" s="21">
        <v>0</v>
      </c>
      <c r="R41" s="25">
        <f t="shared" si="6"/>
        <v>222.010734225851</v>
      </c>
      <c r="S41" s="25">
        <f t="shared" si="1"/>
        <v>100</v>
      </c>
      <c r="T41" s="14"/>
      <c r="U41" s="14"/>
      <c r="V41" s="14"/>
      <c r="W41" s="14"/>
    </row>
    <row r="42" spans="1:23" ht="38.25" x14ac:dyDescent="0.25">
      <c r="A42" s="379" t="s">
        <v>45</v>
      </c>
      <c r="B42" s="379"/>
      <c r="C42" s="194" t="s">
        <v>256</v>
      </c>
      <c r="D42" s="194" t="s">
        <v>414</v>
      </c>
      <c r="E42" s="194" t="s">
        <v>415</v>
      </c>
      <c r="F42" s="196" t="s">
        <v>17</v>
      </c>
      <c r="G42" s="196" t="s">
        <v>15</v>
      </c>
      <c r="H42" s="194">
        <v>909</v>
      </c>
      <c r="I42" s="194" t="s">
        <v>50</v>
      </c>
      <c r="J42" s="194" t="s">
        <v>51</v>
      </c>
      <c r="K42" s="194" t="s">
        <v>450</v>
      </c>
      <c r="L42" s="196"/>
      <c r="M42" s="175">
        <f>M43+M48+M61</f>
        <v>25383</v>
      </c>
      <c r="N42" s="175">
        <f>N43+N48+N61</f>
        <v>27797.609799999998</v>
      </c>
      <c r="O42" s="224">
        <f>O43+O48+O61</f>
        <v>27631.792799999999</v>
      </c>
      <c r="P42" s="175">
        <f>P43+P48+P61</f>
        <v>0</v>
      </c>
      <c r="Q42" s="175">
        <f>Q43+Q48+Q61</f>
        <v>0</v>
      </c>
      <c r="R42" s="175">
        <f t="shared" si="6"/>
        <v>108.85944451010519</v>
      </c>
      <c r="S42" s="175">
        <f t="shared" si="1"/>
        <v>99.403484683780263</v>
      </c>
      <c r="T42" s="14"/>
      <c r="U42" s="14"/>
      <c r="V42" s="14"/>
      <c r="W42" s="14"/>
    </row>
    <row r="43" spans="1:23" ht="25.5" x14ac:dyDescent="0.25">
      <c r="A43" s="357" t="s">
        <v>45</v>
      </c>
      <c r="B43" s="358"/>
      <c r="C43" s="194" t="s">
        <v>48</v>
      </c>
      <c r="D43" s="194" t="s">
        <v>47</v>
      </c>
      <c r="E43" s="194" t="s">
        <v>415</v>
      </c>
      <c r="F43" s="184" t="s">
        <v>18</v>
      </c>
      <c r="G43" s="184" t="s">
        <v>13</v>
      </c>
      <c r="H43" s="229">
        <v>909</v>
      </c>
      <c r="I43" s="229" t="s">
        <v>50</v>
      </c>
      <c r="J43" s="229" t="s">
        <v>51</v>
      </c>
      <c r="K43" s="229" t="s">
        <v>451</v>
      </c>
      <c r="L43" s="191"/>
      <c r="M43" s="230">
        <f>M44</f>
        <v>5866</v>
      </c>
      <c r="N43" s="230">
        <f>N44</f>
        <v>6339.4997999999996</v>
      </c>
      <c r="O43" s="223">
        <f>O44</f>
        <v>6219.7147999999997</v>
      </c>
      <c r="P43" s="230">
        <f>P44</f>
        <v>0</v>
      </c>
      <c r="Q43" s="230">
        <f>Q44</f>
        <v>0</v>
      </c>
      <c r="R43" s="175">
        <f t="shared" si="6"/>
        <v>106.02991476304125</v>
      </c>
      <c r="S43" s="175">
        <f t="shared" si="1"/>
        <v>98.110497613707636</v>
      </c>
      <c r="T43" s="14"/>
      <c r="U43" s="14"/>
      <c r="V43" s="14"/>
      <c r="W43" s="14"/>
    </row>
    <row r="44" spans="1:23" x14ac:dyDescent="0.25">
      <c r="A44" s="362" t="s">
        <v>45</v>
      </c>
      <c r="B44" s="363"/>
      <c r="C44" s="367">
        <v>5</v>
      </c>
      <c r="D44" s="367" t="s">
        <v>47</v>
      </c>
      <c r="E44" s="369">
        <v>60030</v>
      </c>
      <c r="F44" s="394" t="s">
        <v>53</v>
      </c>
      <c r="G44" s="394" t="s">
        <v>13</v>
      </c>
      <c r="H44" s="395">
        <v>909</v>
      </c>
      <c r="I44" s="395" t="s">
        <v>50</v>
      </c>
      <c r="J44" s="395" t="s">
        <v>51</v>
      </c>
      <c r="K44" s="395" t="s">
        <v>452</v>
      </c>
      <c r="L44" s="191"/>
      <c r="M44" s="175">
        <f>SUM(M45:M47)</f>
        <v>5866</v>
      </c>
      <c r="N44" s="175">
        <f>SUM(N45:N47)</f>
        <v>6339.4997999999996</v>
      </c>
      <c r="O44" s="224">
        <f>SUM(O45:O47)</f>
        <v>6219.7147999999997</v>
      </c>
      <c r="P44" s="175">
        <f>SUM(P45:P47)</f>
        <v>0</v>
      </c>
      <c r="Q44" s="175">
        <f>SUM(Q45:Q47)</f>
        <v>0</v>
      </c>
      <c r="R44" s="175">
        <f t="shared" si="6"/>
        <v>106.02991476304125</v>
      </c>
      <c r="S44" s="175">
        <f t="shared" si="1"/>
        <v>98.110497613707636</v>
      </c>
      <c r="T44" s="14"/>
      <c r="U44" s="14"/>
      <c r="V44" s="14"/>
      <c r="W44" s="14"/>
    </row>
    <row r="45" spans="1:23" x14ac:dyDescent="0.25">
      <c r="A45" s="364"/>
      <c r="B45" s="365"/>
      <c r="C45" s="368"/>
      <c r="D45" s="368"/>
      <c r="E45" s="368"/>
      <c r="F45" s="368"/>
      <c r="G45" s="368"/>
      <c r="H45" s="396"/>
      <c r="I45" s="396"/>
      <c r="J45" s="396"/>
      <c r="K45" s="401"/>
      <c r="L45" s="191">
        <v>120</v>
      </c>
      <c r="M45" s="25">
        <v>5634</v>
      </c>
      <c r="N45" s="231">
        <v>5954.0309999999999</v>
      </c>
      <c r="O45" s="21">
        <v>5867.4859999999999</v>
      </c>
      <c r="P45" s="21">
        <v>0</v>
      </c>
      <c r="Q45" s="21">
        <v>0</v>
      </c>
      <c r="R45" s="25">
        <f t="shared" si="6"/>
        <v>104.14423145189917</v>
      </c>
      <c r="S45" s="25">
        <f t="shared" si="1"/>
        <v>98.546446936537606</v>
      </c>
      <c r="T45" s="14"/>
      <c r="U45" s="14"/>
      <c r="V45" s="14"/>
      <c r="W45" s="14"/>
    </row>
    <row r="46" spans="1:23" x14ac:dyDescent="0.25">
      <c r="A46" s="364"/>
      <c r="B46" s="365"/>
      <c r="C46" s="368"/>
      <c r="D46" s="368"/>
      <c r="E46" s="368"/>
      <c r="F46" s="368"/>
      <c r="G46" s="368"/>
      <c r="H46" s="396"/>
      <c r="I46" s="396"/>
      <c r="J46" s="396"/>
      <c r="K46" s="401"/>
      <c r="L46" s="191">
        <v>240</v>
      </c>
      <c r="M46" s="25">
        <v>232</v>
      </c>
      <c r="N46" s="231">
        <v>336</v>
      </c>
      <c r="O46" s="21">
        <v>302.76</v>
      </c>
      <c r="P46" s="21">
        <v>0</v>
      </c>
      <c r="Q46" s="21">
        <v>0</v>
      </c>
      <c r="R46" s="25">
        <f t="shared" si="6"/>
        <v>130.5</v>
      </c>
      <c r="S46" s="25">
        <f t="shared" si="1"/>
        <v>90.107142857142847</v>
      </c>
      <c r="T46" s="14"/>
      <c r="U46" s="14"/>
      <c r="V46" s="14"/>
      <c r="W46" s="14"/>
    </row>
    <row r="47" spans="1:23" x14ac:dyDescent="0.25">
      <c r="A47" s="366"/>
      <c r="B47" s="365"/>
      <c r="C47" s="368"/>
      <c r="D47" s="368"/>
      <c r="E47" s="368"/>
      <c r="F47" s="368"/>
      <c r="G47" s="368"/>
      <c r="H47" s="396"/>
      <c r="I47" s="396"/>
      <c r="J47" s="396"/>
      <c r="K47" s="401"/>
      <c r="L47" s="191">
        <v>320</v>
      </c>
      <c r="M47" s="25">
        <v>0</v>
      </c>
      <c r="N47" s="231">
        <v>49.468800000000002</v>
      </c>
      <c r="O47" s="21">
        <v>49.468800000000002</v>
      </c>
      <c r="P47" s="21">
        <v>0</v>
      </c>
      <c r="Q47" s="21">
        <v>0</v>
      </c>
      <c r="R47" s="25">
        <v>0</v>
      </c>
      <c r="S47" s="25">
        <f t="shared" si="1"/>
        <v>100</v>
      </c>
      <c r="T47" s="14"/>
      <c r="U47" s="14"/>
      <c r="V47" s="14"/>
      <c r="W47" s="14"/>
    </row>
    <row r="48" spans="1:23" ht="38.25" x14ac:dyDescent="0.25">
      <c r="A48" s="359" t="s">
        <v>45</v>
      </c>
      <c r="B48" s="372"/>
      <c r="C48" s="212" t="s">
        <v>48</v>
      </c>
      <c r="D48" s="212" t="s">
        <v>46</v>
      </c>
      <c r="E48" s="212" t="s">
        <v>415</v>
      </c>
      <c r="F48" s="232" t="s">
        <v>208</v>
      </c>
      <c r="G48" s="191" t="s">
        <v>13</v>
      </c>
      <c r="H48" s="218">
        <v>909</v>
      </c>
      <c r="I48" s="218" t="s">
        <v>47</v>
      </c>
      <c r="J48" s="218" t="s">
        <v>54</v>
      </c>
      <c r="K48" s="218" t="s">
        <v>453</v>
      </c>
      <c r="L48" s="191"/>
      <c r="M48" s="233">
        <f>M49+M60</f>
        <v>4195</v>
      </c>
      <c r="N48" s="233">
        <f>N49+N60</f>
        <v>6136.11</v>
      </c>
      <c r="O48" s="233">
        <f>O49+O60</f>
        <v>6090.0779999999995</v>
      </c>
      <c r="P48" s="233">
        <f>P49+P60</f>
        <v>0</v>
      </c>
      <c r="Q48" s="233">
        <f>Q49+Q60</f>
        <v>0</v>
      </c>
      <c r="R48" s="224">
        <f>O48/M48*100</f>
        <v>145.17468414779498</v>
      </c>
      <c r="S48" s="224">
        <f t="shared" si="1"/>
        <v>99.249817881361309</v>
      </c>
      <c r="T48" s="14"/>
      <c r="U48" s="14"/>
      <c r="V48" s="14"/>
      <c r="W48" s="14"/>
    </row>
    <row r="49" spans="1:23" x14ac:dyDescent="0.25">
      <c r="A49" s="370" t="s">
        <v>45</v>
      </c>
      <c r="B49" s="371"/>
      <c r="C49" s="384" t="s">
        <v>48</v>
      </c>
      <c r="D49" s="384" t="s">
        <v>46</v>
      </c>
      <c r="E49" s="386">
        <v>60110</v>
      </c>
      <c r="F49" s="323" t="s">
        <v>207</v>
      </c>
      <c r="G49" s="191" t="s">
        <v>12</v>
      </c>
      <c r="H49" s="218"/>
      <c r="I49" s="389" t="s">
        <v>47</v>
      </c>
      <c r="J49" s="389" t="s">
        <v>54</v>
      </c>
      <c r="K49" s="389" t="s">
        <v>454</v>
      </c>
      <c r="L49" s="191"/>
      <c r="M49" s="233">
        <f>M50+M51+M52+M53+M54+M58+M59</f>
        <v>4195</v>
      </c>
      <c r="N49" s="233">
        <f>N50+N51+N52+N53+N54+N58+N59</f>
        <v>6025</v>
      </c>
      <c r="O49" s="233">
        <f>O50+O51+O52+O53+O54+O58+O59</f>
        <v>5978.9679999999998</v>
      </c>
      <c r="P49" s="233">
        <f>P50+P51+P52+P53+P54+P58+P59</f>
        <v>0</v>
      </c>
      <c r="Q49" s="233">
        <f>Q50+Q51+Q52+Q53+Q54+Q58+Q59</f>
        <v>0</v>
      </c>
      <c r="R49" s="224">
        <f>O49/M49*100</f>
        <v>142.52605482717519</v>
      </c>
      <c r="S49" s="224">
        <f>O49/N49*100</f>
        <v>99.235983402489623</v>
      </c>
      <c r="T49" s="14"/>
      <c r="U49" s="14"/>
      <c r="V49" s="14"/>
      <c r="W49" s="14"/>
    </row>
    <row r="50" spans="1:23" ht="38.25" x14ac:dyDescent="0.25">
      <c r="A50" s="381"/>
      <c r="B50" s="382"/>
      <c r="C50" s="385"/>
      <c r="D50" s="385"/>
      <c r="E50" s="387"/>
      <c r="F50" s="388"/>
      <c r="G50" s="191" t="s">
        <v>249</v>
      </c>
      <c r="H50" s="234">
        <v>849</v>
      </c>
      <c r="I50" s="368"/>
      <c r="J50" s="368"/>
      <c r="K50" s="368"/>
      <c r="L50" s="191">
        <v>240</v>
      </c>
      <c r="M50" s="25">
        <v>0</v>
      </c>
      <c r="N50" s="201">
        <v>193.1</v>
      </c>
      <c r="O50" s="21">
        <v>154.239</v>
      </c>
      <c r="P50" s="21">
        <v>0</v>
      </c>
      <c r="Q50" s="21">
        <v>0</v>
      </c>
      <c r="R50" s="25">
        <v>0</v>
      </c>
      <c r="S50" s="25">
        <f t="shared" si="1"/>
        <v>79.875194199896427</v>
      </c>
      <c r="T50" s="14"/>
      <c r="U50" s="14"/>
      <c r="V50" s="14"/>
      <c r="W50" s="14"/>
    </row>
    <row r="51" spans="1:23" ht="38.25" x14ac:dyDescent="0.25">
      <c r="A51" s="381"/>
      <c r="B51" s="382"/>
      <c r="C51" s="385"/>
      <c r="D51" s="385"/>
      <c r="E51" s="387"/>
      <c r="F51" s="388"/>
      <c r="G51" s="191" t="s">
        <v>246</v>
      </c>
      <c r="H51" s="234" t="s">
        <v>455</v>
      </c>
      <c r="I51" s="368"/>
      <c r="J51" s="368"/>
      <c r="K51" s="368"/>
      <c r="L51" s="191">
        <v>610</v>
      </c>
      <c r="M51" s="25">
        <v>0</v>
      </c>
      <c r="N51" s="201">
        <v>550</v>
      </c>
      <c r="O51" s="21">
        <v>542.82899999999995</v>
      </c>
      <c r="P51" s="21">
        <v>0</v>
      </c>
      <c r="Q51" s="21">
        <v>0</v>
      </c>
      <c r="R51" s="25">
        <v>0</v>
      </c>
      <c r="S51" s="25">
        <f t="shared" si="1"/>
        <v>98.696181818181799</v>
      </c>
      <c r="T51" s="14"/>
      <c r="U51" s="14"/>
      <c r="V51" s="14"/>
      <c r="W51" s="14"/>
    </row>
    <row r="52" spans="1:23" ht="25.5" x14ac:dyDescent="0.25">
      <c r="A52" s="381"/>
      <c r="B52" s="382"/>
      <c r="C52" s="385"/>
      <c r="D52" s="385"/>
      <c r="E52" s="387"/>
      <c r="F52" s="324"/>
      <c r="G52" s="205" t="s">
        <v>247</v>
      </c>
      <c r="H52" s="234">
        <v>905</v>
      </c>
      <c r="I52" s="368"/>
      <c r="J52" s="368"/>
      <c r="K52" s="368"/>
      <c r="L52" s="191">
        <v>240</v>
      </c>
      <c r="M52" s="25">
        <v>0</v>
      </c>
      <c r="N52" s="201">
        <v>64</v>
      </c>
      <c r="O52" s="21">
        <v>64</v>
      </c>
      <c r="P52" s="21">
        <v>0</v>
      </c>
      <c r="Q52" s="21">
        <v>0</v>
      </c>
      <c r="R52" s="25">
        <v>0</v>
      </c>
      <c r="S52" s="25">
        <f t="shared" si="1"/>
        <v>100</v>
      </c>
      <c r="T52" s="14"/>
      <c r="U52" s="14"/>
      <c r="V52" s="14"/>
      <c r="W52" s="14"/>
    </row>
    <row r="53" spans="1:23" ht="25.5" x14ac:dyDescent="0.25">
      <c r="A53" s="381"/>
      <c r="B53" s="382"/>
      <c r="C53" s="385"/>
      <c r="D53" s="385"/>
      <c r="E53" s="387"/>
      <c r="F53" s="324"/>
      <c r="G53" s="205" t="s">
        <v>248</v>
      </c>
      <c r="H53" s="234">
        <v>906</v>
      </c>
      <c r="I53" s="368"/>
      <c r="J53" s="368"/>
      <c r="K53" s="368"/>
      <c r="L53" s="191">
        <v>610</v>
      </c>
      <c r="M53" s="25">
        <v>0</v>
      </c>
      <c r="N53" s="201">
        <v>80</v>
      </c>
      <c r="O53" s="21">
        <v>80</v>
      </c>
      <c r="P53" s="21">
        <v>0</v>
      </c>
      <c r="Q53" s="21">
        <v>0</v>
      </c>
      <c r="R53" s="25">
        <v>0</v>
      </c>
      <c r="S53" s="25">
        <f t="shared" si="1"/>
        <v>100</v>
      </c>
      <c r="T53" s="14"/>
      <c r="U53" s="14"/>
      <c r="V53" s="14"/>
      <c r="W53" s="14"/>
    </row>
    <row r="54" spans="1:23" x14ac:dyDescent="0.25">
      <c r="A54" s="381"/>
      <c r="B54" s="382"/>
      <c r="C54" s="385"/>
      <c r="D54" s="385"/>
      <c r="E54" s="387"/>
      <c r="F54" s="324"/>
      <c r="G54" s="323" t="s">
        <v>13</v>
      </c>
      <c r="H54" s="389">
        <v>909</v>
      </c>
      <c r="I54" s="368"/>
      <c r="J54" s="368"/>
      <c r="K54" s="368"/>
      <c r="L54" s="191"/>
      <c r="M54" s="233">
        <f>SUM(M55:M57)</f>
        <v>4195</v>
      </c>
      <c r="N54" s="233">
        <f>SUM(N55:N57)</f>
        <v>5101.8999999999996</v>
      </c>
      <c r="O54" s="233">
        <f>SUM(O55:O57)</f>
        <v>5101.8999999999996</v>
      </c>
      <c r="P54" s="233">
        <f>SUM(P55:P57)</f>
        <v>0</v>
      </c>
      <c r="Q54" s="233">
        <f>SUM(Q55:Q57)</f>
        <v>0</v>
      </c>
      <c r="R54" s="224">
        <f>O54/M54*100</f>
        <v>121.61859356376638</v>
      </c>
      <c r="S54" s="224">
        <f t="shared" si="1"/>
        <v>100</v>
      </c>
      <c r="T54" s="14"/>
      <c r="U54" s="14"/>
      <c r="V54" s="14"/>
      <c r="W54" s="14"/>
    </row>
    <row r="55" spans="1:23" x14ac:dyDescent="0.25">
      <c r="A55" s="381"/>
      <c r="B55" s="382"/>
      <c r="C55" s="385"/>
      <c r="D55" s="385"/>
      <c r="E55" s="387"/>
      <c r="F55" s="324"/>
      <c r="G55" s="324"/>
      <c r="H55" s="390"/>
      <c r="I55" s="368"/>
      <c r="J55" s="368"/>
      <c r="K55" s="368"/>
      <c r="L55" s="191">
        <v>610</v>
      </c>
      <c r="M55" s="217">
        <v>0</v>
      </c>
      <c r="N55" s="21">
        <v>3933.9</v>
      </c>
      <c r="O55" s="21">
        <v>3933.9</v>
      </c>
      <c r="P55" s="21">
        <v>0</v>
      </c>
      <c r="Q55" s="21">
        <v>0</v>
      </c>
      <c r="R55" s="25">
        <v>0</v>
      </c>
      <c r="S55" s="25">
        <f t="shared" si="1"/>
        <v>100</v>
      </c>
      <c r="T55" s="14"/>
      <c r="U55" s="14"/>
      <c r="V55" s="14"/>
      <c r="W55" s="14"/>
    </row>
    <row r="56" spans="1:23" x14ac:dyDescent="0.25">
      <c r="A56" s="383"/>
      <c r="B56" s="382"/>
      <c r="C56" s="324"/>
      <c r="D56" s="324"/>
      <c r="E56" s="324"/>
      <c r="F56" s="324"/>
      <c r="G56" s="324"/>
      <c r="H56" s="390"/>
      <c r="I56" s="368"/>
      <c r="J56" s="368"/>
      <c r="K56" s="368"/>
      <c r="L56" s="191">
        <v>620</v>
      </c>
      <c r="M56" s="217">
        <v>0</v>
      </c>
      <c r="N56" s="21">
        <v>1168</v>
      </c>
      <c r="O56" s="21">
        <v>1168</v>
      </c>
      <c r="P56" s="21">
        <v>0</v>
      </c>
      <c r="Q56" s="21">
        <v>0</v>
      </c>
      <c r="R56" s="25">
        <v>0</v>
      </c>
      <c r="S56" s="25">
        <f t="shared" si="1"/>
        <v>100</v>
      </c>
      <c r="T56" s="14"/>
      <c r="U56" s="14"/>
      <c r="V56" s="14"/>
      <c r="W56" s="14"/>
    </row>
    <row r="57" spans="1:23" x14ac:dyDescent="0.25">
      <c r="A57" s="383"/>
      <c r="B57" s="382"/>
      <c r="C57" s="324"/>
      <c r="D57" s="324"/>
      <c r="E57" s="324"/>
      <c r="F57" s="324"/>
      <c r="G57" s="325"/>
      <c r="H57" s="391"/>
      <c r="I57" s="368"/>
      <c r="J57" s="368"/>
      <c r="K57" s="368"/>
      <c r="L57" s="191">
        <v>870</v>
      </c>
      <c r="M57" s="217">
        <v>4195</v>
      </c>
      <c r="N57" s="21">
        <v>0</v>
      </c>
      <c r="O57" s="21">
        <v>0</v>
      </c>
      <c r="P57" s="21">
        <v>0</v>
      </c>
      <c r="Q57" s="21">
        <v>0</v>
      </c>
      <c r="R57" s="25">
        <v>0</v>
      </c>
      <c r="S57" s="25">
        <v>0</v>
      </c>
      <c r="T57" s="14"/>
      <c r="U57" s="14"/>
      <c r="V57" s="14"/>
      <c r="W57" s="14"/>
    </row>
    <row r="58" spans="1:23" ht="25.5" x14ac:dyDescent="0.25">
      <c r="A58" s="383"/>
      <c r="B58" s="382"/>
      <c r="C58" s="324"/>
      <c r="D58" s="324"/>
      <c r="E58" s="324"/>
      <c r="F58" s="324"/>
      <c r="G58" s="191" t="s">
        <v>250</v>
      </c>
      <c r="H58" s="192">
        <v>915</v>
      </c>
      <c r="I58" s="368"/>
      <c r="J58" s="368"/>
      <c r="K58" s="368"/>
      <c r="L58" s="191">
        <v>240</v>
      </c>
      <c r="M58" s="25">
        <v>0</v>
      </c>
      <c r="N58" s="201">
        <v>20</v>
      </c>
      <c r="O58" s="21">
        <v>20</v>
      </c>
      <c r="P58" s="21">
        <v>0</v>
      </c>
      <c r="Q58" s="21">
        <v>0</v>
      </c>
      <c r="R58" s="25">
        <v>0</v>
      </c>
      <c r="S58" s="25">
        <f>O58/N58*100</f>
        <v>100</v>
      </c>
      <c r="T58" s="235"/>
      <c r="U58" s="235"/>
      <c r="V58" s="235"/>
      <c r="W58" s="235"/>
    </row>
    <row r="59" spans="1:23" ht="25.5" x14ac:dyDescent="0.25">
      <c r="A59" s="375"/>
      <c r="B59" s="376"/>
      <c r="C59" s="378"/>
      <c r="D59" s="378"/>
      <c r="E59" s="378"/>
      <c r="F59" s="378"/>
      <c r="G59" s="191" t="s">
        <v>418</v>
      </c>
      <c r="H59" s="192" t="s">
        <v>419</v>
      </c>
      <c r="I59" s="378"/>
      <c r="J59" s="378"/>
      <c r="K59" s="378"/>
      <c r="L59" s="191">
        <v>240</v>
      </c>
      <c r="M59" s="206">
        <v>0</v>
      </c>
      <c r="N59" s="201">
        <v>16</v>
      </c>
      <c r="O59" s="21">
        <v>16</v>
      </c>
      <c r="P59" s="21">
        <v>0</v>
      </c>
      <c r="Q59" s="21">
        <v>0</v>
      </c>
      <c r="R59" s="25">
        <v>0</v>
      </c>
      <c r="S59" s="25">
        <f>O59/N59*100</f>
        <v>100</v>
      </c>
      <c r="T59" s="14"/>
      <c r="U59" s="14"/>
      <c r="V59" s="14"/>
      <c r="W59" s="14"/>
    </row>
    <row r="60" spans="1:23" ht="38.25" x14ac:dyDescent="0.25">
      <c r="A60" s="370" t="s">
        <v>45</v>
      </c>
      <c r="B60" s="371"/>
      <c r="C60" s="212" t="s">
        <v>48</v>
      </c>
      <c r="D60" s="212" t="s">
        <v>46</v>
      </c>
      <c r="E60" s="214" t="s">
        <v>242</v>
      </c>
      <c r="F60" s="236" t="s">
        <v>243</v>
      </c>
      <c r="G60" s="191" t="s">
        <v>13</v>
      </c>
      <c r="H60" s="218">
        <v>909</v>
      </c>
      <c r="I60" s="218" t="s">
        <v>47</v>
      </c>
      <c r="J60" s="218" t="s">
        <v>54</v>
      </c>
      <c r="K60" s="218" t="s">
        <v>456</v>
      </c>
      <c r="L60" s="191">
        <v>610</v>
      </c>
      <c r="M60" s="217">
        <v>0</v>
      </c>
      <c r="N60" s="21">
        <v>111.11</v>
      </c>
      <c r="O60" s="21">
        <v>111.11</v>
      </c>
      <c r="P60" s="21">
        <v>0</v>
      </c>
      <c r="Q60" s="21">
        <v>0</v>
      </c>
      <c r="R60" s="25">
        <v>0</v>
      </c>
      <c r="S60" s="25">
        <f t="shared" si="1"/>
        <v>100</v>
      </c>
      <c r="T60" s="14"/>
      <c r="U60" s="14"/>
      <c r="V60" s="14"/>
      <c r="W60" s="14"/>
    </row>
    <row r="61" spans="1:23" ht="63.75" x14ac:dyDescent="0.25">
      <c r="A61" s="359" t="s">
        <v>45</v>
      </c>
      <c r="B61" s="372"/>
      <c r="C61" s="202" t="s">
        <v>48</v>
      </c>
      <c r="D61" s="202" t="s">
        <v>49</v>
      </c>
      <c r="E61" s="202" t="s">
        <v>415</v>
      </c>
      <c r="F61" s="203" t="s">
        <v>56</v>
      </c>
      <c r="G61" s="203" t="s">
        <v>13</v>
      </c>
      <c r="H61" s="202">
        <v>909</v>
      </c>
      <c r="I61" s="202" t="s">
        <v>50</v>
      </c>
      <c r="J61" s="202" t="s">
        <v>51</v>
      </c>
      <c r="K61" s="202" t="s">
        <v>457</v>
      </c>
      <c r="L61" s="191"/>
      <c r="M61" s="24">
        <f>M62</f>
        <v>15322</v>
      </c>
      <c r="N61" s="24">
        <f>N62</f>
        <v>15322</v>
      </c>
      <c r="O61" s="24">
        <f>O62</f>
        <v>15322</v>
      </c>
      <c r="P61" s="24">
        <f>P62</f>
        <v>0</v>
      </c>
      <c r="Q61" s="24">
        <f>Q62</f>
        <v>0</v>
      </c>
      <c r="R61" s="224">
        <f>O61/M61*100</f>
        <v>100</v>
      </c>
      <c r="S61" s="224">
        <f t="shared" si="1"/>
        <v>100</v>
      </c>
      <c r="T61" s="14"/>
      <c r="U61" s="14"/>
      <c r="V61" s="14"/>
      <c r="W61" s="14"/>
    </row>
    <row r="62" spans="1:23" ht="38.25" x14ac:dyDescent="0.25">
      <c r="A62" s="359" t="s">
        <v>45</v>
      </c>
      <c r="B62" s="361"/>
      <c r="C62" s="202">
        <v>5</v>
      </c>
      <c r="D62" s="202" t="s">
        <v>49</v>
      </c>
      <c r="E62" s="203">
        <v>60400</v>
      </c>
      <c r="F62" s="191" t="s">
        <v>19</v>
      </c>
      <c r="G62" s="191" t="s">
        <v>13</v>
      </c>
      <c r="H62" s="218">
        <v>909</v>
      </c>
      <c r="I62" s="218" t="s">
        <v>50</v>
      </c>
      <c r="J62" s="218" t="s">
        <v>51</v>
      </c>
      <c r="K62" s="218" t="s">
        <v>458</v>
      </c>
      <c r="L62" s="191">
        <v>610</v>
      </c>
      <c r="M62" s="21">
        <v>15322</v>
      </c>
      <c r="N62" s="21">
        <v>15322</v>
      </c>
      <c r="O62" s="21">
        <v>15322</v>
      </c>
      <c r="P62" s="21">
        <v>0</v>
      </c>
      <c r="Q62" s="21">
        <v>0</v>
      </c>
      <c r="R62" s="25">
        <f>O62/M62*100</f>
        <v>100</v>
      </c>
      <c r="S62" s="25">
        <f t="shared" si="1"/>
        <v>100</v>
      </c>
      <c r="T62" s="14"/>
      <c r="U62" s="14"/>
      <c r="V62" s="14"/>
      <c r="W62" s="14"/>
    </row>
    <row r="63" spans="1:23" ht="15.75" x14ac:dyDescent="0.25">
      <c r="A63" s="14"/>
      <c r="B63" s="14"/>
      <c r="C63" s="373"/>
      <c r="D63" s="374"/>
      <c r="E63" s="374"/>
      <c r="F63" s="374"/>
      <c r="G63" s="16"/>
      <c r="H63" s="15"/>
      <c r="I63" s="15"/>
      <c r="J63" s="17"/>
      <c r="K63" s="17"/>
      <c r="L63" s="17"/>
      <c r="M63" s="17"/>
      <c r="N63" s="5"/>
      <c r="O63" s="294"/>
      <c r="P63" s="14"/>
      <c r="Q63" s="14"/>
      <c r="R63" s="14"/>
      <c r="S63" s="14"/>
      <c r="T63" s="14"/>
      <c r="U63" s="14"/>
      <c r="V63" s="14"/>
      <c r="W63" s="14"/>
    </row>
    <row r="64" spans="1:23" x14ac:dyDescent="0.25">
      <c r="A64" s="14"/>
      <c r="B64" s="31"/>
      <c r="C64" s="31" t="s">
        <v>67</v>
      </c>
      <c r="D64" s="31"/>
      <c r="E64" s="31"/>
      <c r="F64" s="31"/>
      <c r="G64" s="31"/>
      <c r="H64" s="31"/>
      <c r="I64" s="31"/>
      <c r="J64" s="14"/>
      <c r="K64" s="14"/>
      <c r="L64" s="14"/>
      <c r="M64" s="14"/>
      <c r="N64" s="14"/>
      <c r="P64" s="14"/>
      <c r="Q64" s="14"/>
      <c r="R64" s="14"/>
      <c r="S64" s="14"/>
      <c r="T64" s="14"/>
      <c r="U64" s="14"/>
      <c r="V64" s="14"/>
      <c r="W64" s="14"/>
    </row>
    <row r="65" spans="1:23" x14ac:dyDescent="0.25">
      <c r="A65" s="14"/>
      <c r="B65" s="31"/>
      <c r="C65" s="31" t="s">
        <v>497</v>
      </c>
      <c r="D65" s="31"/>
      <c r="E65" s="31"/>
      <c r="F65" s="31"/>
      <c r="G65" s="31" t="s">
        <v>498</v>
      </c>
      <c r="H65" s="31"/>
      <c r="I65" s="31"/>
      <c r="J65" s="14"/>
      <c r="K65" s="14"/>
      <c r="L65" s="14"/>
      <c r="M65" s="14"/>
      <c r="N65" s="14"/>
      <c r="P65" s="14"/>
      <c r="Q65" s="14"/>
      <c r="R65" s="14"/>
      <c r="S65" s="14"/>
      <c r="T65" s="14"/>
      <c r="U65" s="14"/>
      <c r="V65" s="14"/>
      <c r="W65" s="14"/>
    </row>
    <row r="66" spans="1:23" x14ac:dyDescent="0.25">
      <c r="A66" s="14"/>
      <c r="B66" s="14"/>
      <c r="C66" s="356" t="s">
        <v>459</v>
      </c>
      <c r="D66" s="356"/>
      <c r="E66" s="356"/>
      <c r="F66" s="356"/>
      <c r="G66" s="356"/>
      <c r="H66" s="356"/>
      <c r="I66" s="356"/>
      <c r="J66" s="14"/>
      <c r="K66" s="14"/>
      <c r="L66" s="14"/>
      <c r="M66" s="14"/>
      <c r="N66" s="14"/>
      <c r="P66" s="14"/>
      <c r="Q66" s="14"/>
      <c r="R66" s="14"/>
      <c r="S66" s="14"/>
      <c r="T66" s="14"/>
      <c r="U66" s="14"/>
      <c r="V66" s="14"/>
      <c r="W66" s="14"/>
    </row>
    <row r="67" spans="1:23" x14ac:dyDescent="0.25">
      <c r="A67" s="14"/>
      <c r="B67" s="31"/>
      <c r="C67" s="31"/>
      <c r="D67" s="31"/>
      <c r="E67" s="31"/>
      <c r="F67" s="31"/>
      <c r="G67" s="31"/>
      <c r="H67" s="14"/>
      <c r="I67" s="14"/>
      <c r="J67" s="14"/>
      <c r="K67" s="14"/>
      <c r="L67" s="14"/>
      <c r="M67" s="14"/>
      <c r="N67" s="14"/>
      <c r="P67" s="14"/>
      <c r="Q67" s="14"/>
      <c r="R67" s="14"/>
      <c r="S67" s="14"/>
      <c r="T67" s="14"/>
      <c r="U67" s="14"/>
      <c r="V67" s="14"/>
      <c r="W67" s="14"/>
    </row>
  </sheetData>
  <mergeCells count="90">
    <mergeCell ref="Q2:S2"/>
    <mergeCell ref="F44:F47"/>
    <mergeCell ref="G44:G47"/>
    <mergeCell ref="H44:H47"/>
    <mergeCell ref="I44:I47"/>
    <mergeCell ref="J44:J47"/>
    <mergeCell ref="H31:H33"/>
    <mergeCell ref="I31:I33"/>
    <mergeCell ref="J31:J33"/>
    <mergeCell ref="K31:K33"/>
    <mergeCell ref="K44:K47"/>
    <mergeCell ref="G31:G33"/>
    <mergeCell ref="F10:F16"/>
    <mergeCell ref="I49:I59"/>
    <mergeCell ref="J49:J59"/>
    <mergeCell ref="K49:K59"/>
    <mergeCell ref="G54:G57"/>
    <mergeCell ref="H54:H57"/>
    <mergeCell ref="A49:B59"/>
    <mergeCell ref="C49:C59"/>
    <mergeCell ref="D49:D59"/>
    <mergeCell ref="E49:E59"/>
    <mergeCell ref="F49:F59"/>
    <mergeCell ref="A29:B29"/>
    <mergeCell ref="A42:B42"/>
    <mergeCell ref="A18:B18"/>
    <mergeCell ref="A19:B19"/>
    <mergeCell ref="A30:B30"/>
    <mergeCell ref="A31:B33"/>
    <mergeCell ref="A36:B36"/>
    <mergeCell ref="A35:B35"/>
    <mergeCell ref="A34:B34"/>
    <mergeCell ref="A27:B27"/>
    <mergeCell ref="A28:B28"/>
    <mergeCell ref="A25:B25"/>
    <mergeCell ref="A26:B26"/>
    <mergeCell ref="A22:B22"/>
    <mergeCell ref="A23:B23"/>
    <mergeCell ref="A24:B24"/>
    <mergeCell ref="A10:B16"/>
    <mergeCell ref="C10:C16"/>
    <mergeCell ref="D10:D16"/>
    <mergeCell ref="E10:E16"/>
    <mergeCell ref="A21:B21"/>
    <mergeCell ref="A20:B20"/>
    <mergeCell ref="C66:I66"/>
    <mergeCell ref="A37:B37"/>
    <mergeCell ref="A38:B38"/>
    <mergeCell ref="A41:B41"/>
    <mergeCell ref="A40:B40"/>
    <mergeCell ref="A43:B43"/>
    <mergeCell ref="A44:B47"/>
    <mergeCell ref="C44:C47"/>
    <mergeCell ref="D44:D47"/>
    <mergeCell ref="E44:E47"/>
    <mergeCell ref="A39:B39"/>
    <mergeCell ref="A60:B60"/>
    <mergeCell ref="A61:B61"/>
    <mergeCell ref="A62:B62"/>
    <mergeCell ref="C63:F63"/>
    <mergeCell ref="A48:B48"/>
    <mergeCell ref="C8:C9"/>
    <mergeCell ref="M5:Q6"/>
    <mergeCell ref="H5:L6"/>
    <mergeCell ref="D8:D9"/>
    <mergeCell ref="Q7:Q9"/>
    <mergeCell ref="P8:P9"/>
    <mergeCell ref="L7:L9"/>
    <mergeCell ref="H7:H9"/>
    <mergeCell ref="I7:I9"/>
    <mergeCell ref="O7:P7"/>
    <mergeCell ref="E8:E9"/>
    <mergeCell ref="J7:J9"/>
    <mergeCell ref="K7:K9"/>
    <mergeCell ref="D31:D33"/>
    <mergeCell ref="E31:E33"/>
    <mergeCell ref="F31:F33"/>
    <mergeCell ref="C31:C33"/>
    <mergeCell ref="A1:W1"/>
    <mergeCell ref="A3:V3"/>
    <mergeCell ref="S7:S9"/>
    <mergeCell ref="R5:S6"/>
    <mergeCell ref="M7:M9"/>
    <mergeCell ref="N7:N9"/>
    <mergeCell ref="R7:R9"/>
    <mergeCell ref="A5:E7"/>
    <mergeCell ref="O8:O9"/>
    <mergeCell ref="G5:G9"/>
    <mergeCell ref="F5:F9"/>
    <mergeCell ref="A8:B9"/>
  </mergeCells>
  <hyperlinks>
    <hyperlink ref="A3" r:id="rId1" display="consultantplus://offline/ref=81C534AC1618B38338B7138DDEB14344F59B417381706259B468524054C32ECBB30FCA5546109B5D4A4FB66DK4O"/>
  </hyperlinks>
  <pageMargins left="0.7" right="0.7" top="0.75" bottom="0.75" header="0.3" footer="0.3"/>
  <pageSetup paperSize="9" scale="62"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S191"/>
  <sheetViews>
    <sheetView view="pageBreakPreview" zoomScale="70" zoomScaleNormal="85" zoomScaleSheetLayoutView="70" workbookViewId="0">
      <selection activeCell="F190" sqref="F190"/>
    </sheetView>
  </sheetViews>
  <sheetFormatPr defaultRowHeight="15" x14ac:dyDescent="0.25"/>
  <cols>
    <col min="1" max="1" width="6.5703125" customWidth="1"/>
    <col min="2" max="2" width="5.5703125" customWidth="1"/>
    <col min="4" max="4" width="27.140625" customWidth="1"/>
    <col min="5" max="5" width="23" customWidth="1"/>
    <col min="6" max="6" width="9.7109375" customWidth="1"/>
    <col min="7" max="7" width="14.28515625" customWidth="1"/>
    <col min="8" max="8" width="14.5703125" customWidth="1"/>
    <col min="9" max="9" width="13.7109375" customWidth="1"/>
    <col min="10" max="10" width="12.85546875" customWidth="1"/>
    <col min="11" max="11" width="20.28515625" customWidth="1"/>
    <col min="12" max="12" width="10.7109375" customWidth="1"/>
    <col min="13" max="13" width="11" customWidth="1"/>
    <col min="14" max="14" width="14.140625" customWidth="1"/>
    <col min="15" max="15" width="11.7109375" customWidth="1"/>
    <col min="16" max="16" width="13.42578125" customWidth="1"/>
    <col min="17" max="17" width="18.140625" customWidth="1"/>
    <col min="18" max="18" width="12.85546875" customWidth="1"/>
    <col min="19" max="19" width="44.5703125" customWidth="1"/>
  </cols>
  <sheetData>
    <row r="4" spans="1:19" x14ac:dyDescent="0.25">
      <c r="A4" s="612" t="s">
        <v>308</v>
      </c>
      <c r="B4" s="612"/>
      <c r="C4" s="612"/>
      <c r="D4" s="612"/>
      <c r="E4" s="612"/>
      <c r="F4" s="612"/>
      <c r="G4" s="612"/>
      <c r="H4" s="612"/>
      <c r="I4" s="612"/>
      <c r="J4" s="612"/>
      <c r="K4" s="612"/>
      <c r="L4" s="612"/>
      <c r="M4" s="612"/>
      <c r="N4" s="612"/>
      <c r="O4" s="612"/>
      <c r="P4" s="612"/>
      <c r="Q4" s="612"/>
      <c r="R4" s="612"/>
      <c r="S4" s="612"/>
    </row>
    <row r="5" spans="1:19" x14ac:dyDescent="0.25">
      <c r="A5" s="31"/>
      <c r="B5" s="32"/>
      <c r="C5" s="31"/>
      <c r="D5" s="31"/>
      <c r="E5" s="31"/>
      <c r="F5" s="31"/>
      <c r="G5" s="31"/>
      <c r="H5" s="31"/>
      <c r="I5" s="31"/>
      <c r="J5" s="31"/>
      <c r="K5" s="31"/>
      <c r="L5" s="31"/>
      <c r="M5" s="33"/>
      <c r="N5" s="33"/>
      <c r="O5" s="33"/>
      <c r="P5" s="33"/>
      <c r="Q5" s="31"/>
      <c r="R5" s="31"/>
      <c r="S5" s="31"/>
    </row>
    <row r="6" spans="1:19" x14ac:dyDescent="0.25">
      <c r="A6" s="31"/>
      <c r="B6" s="32"/>
      <c r="C6" s="31"/>
      <c r="D6" s="31"/>
      <c r="E6" s="31"/>
      <c r="F6" s="31"/>
      <c r="G6" s="31"/>
      <c r="H6" s="31"/>
      <c r="I6" s="31"/>
      <c r="J6" s="31"/>
      <c r="K6" s="31"/>
      <c r="L6" s="31"/>
      <c r="M6" s="33"/>
      <c r="N6" s="33"/>
      <c r="O6" s="33"/>
      <c r="P6" s="33"/>
      <c r="Q6" s="31"/>
      <c r="R6" s="31"/>
      <c r="S6" s="31"/>
    </row>
    <row r="7" spans="1:19" ht="55.5" customHeight="1" x14ac:dyDescent="0.25">
      <c r="A7" s="613" t="s">
        <v>23</v>
      </c>
      <c r="B7" s="440"/>
      <c r="C7" s="441"/>
      <c r="D7" s="614" t="s">
        <v>82</v>
      </c>
      <c r="E7" s="614" t="s">
        <v>87</v>
      </c>
      <c r="F7" s="507" t="s">
        <v>258</v>
      </c>
      <c r="G7" s="613" t="s">
        <v>81</v>
      </c>
      <c r="H7" s="441"/>
      <c r="I7" s="619" t="s">
        <v>259</v>
      </c>
      <c r="J7" s="622" t="s">
        <v>469</v>
      </c>
      <c r="K7" s="613" t="s">
        <v>260</v>
      </c>
      <c r="L7" s="440"/>
      <c r="M7" s="440"/>
      <c r="N7" s="440"/>
      <c r="O7" s="440"/>
      <c r="P7" s="440"/>
      <c r="Q7" s="440"/>
      <c r="R7" s="441"/>
      <c r="S7" s="614" t="s">
        <v>261</v>
      </c>
    </row>
    <row r="8" spans="1:19" ht="82.5" customHeight="1" x14ac:dyDescent="0.25">
      <c r="A8" s="614" t="s">
        <v>10</v>
      </c>
      <c r="B8" s="624" t="s">
        <v>11</v>
      </c>
      <c r="C8" s="614" t="s">
        <v>76</v>
      </c>
      <c r="D8" s="615"/>
      <c r="E8" s="615"/>
      <c r="F8" s="617"/>
      <c r="G8" s="614" t="s">
        <v>262</v>
      </c>
      <c r="H8" s="626" t="s">
        <v>263</v>
      </c>
      <c r="I8" s="620"/>
      <c r="J8" s="622"/>
      <c r="K8" s="628" t="s">
        <v>264</v>
      </c>
      <c r="L8" s="614" t="s">
        <v>88</v>
      </c>
      <c r="M8" s="614" t="s">
        <v>265</v>
      </c>
      <c r="N8" s="614" t="s">
        <v>25</v>
      </c>
      <c r="O8" s="613" t="s">
        <v>266</v>
      </c>
      <c r="P8" s="630"/>
      <c r="Q8" s="613" t="s">
        <v>267</v>
      </c>
      <c r="R8" s="630"/>
      <c r="S8" s="615"/>
    </row>
    <row r="9" spans="1:19" ht="162.75" customHeight="1" x14ac:dyDescent="0.25">
      <c r="A9" s="623"/>
      <c r="B9" s="625"/>
      <c r="C9" s="623"/>
      <c r="D9" s="616"/>
      <c r="E9" s="616"/>
      <c r="F9" s="618"/>
      <c r="G9" s="623"/>
      <c r="H9" s="627"/>
      <c r="I9" s="621"/>
      <c r="J9" s="622"/>
      <c r="K9" s="629"/>
      <c r="L9" s="623"/>
      <c r="M9" s="623"/>
      <c r="N9" s="623"/>
      <c r="O9" s="42" t="s">
        <v>268</v>
      </c>
      <c r="P9" s="42" t="s">
        <v>269</v>
      </c>
      <c r="Q9" s="43" t="s">
        <v>268</v>
      </c>
      <c r="R9" s="43" t="s">
        <v>269</v>
      </c>
      <c r="S9" s="616"/>
    </row>
    <row r="10" spans="1:19" x14ac:dyDescent="0.25">
      <c r="A10" s="42">
        <v>1</v>
      </c>
      <c r="B10" s="44">
        <v>2</v>
      </c>
      <c r="C10" s="42">
        <v>3</v>
      </c>
      <c r="D10" s="42">
        <v>4</v>
      </c>
      <c r="E10" s="42">
        <v>5</v>
      </c>
      <c r="F10" s="42">
        <v>6</v>
      </c>
      <c r="G10" s="42">
        <v>7</v>
      </c>
      <c r="H10" s="42">
        <v>8</v>
      </c>
      <c r="I10" s="42">
        <v>9</v>
      </c>
      <c r="J10" s="45">
        <v>10</v>
      </c>
      <c r="K10" s="45">
        <v>11</v>
      </c>
      <c r="L10" s="45">
        <v>12</v>
      </c>
      <c r="M10" s="42">
        <v>13</v>
      </c>
      <c r="N10" s="42">
        <v>14</v>
      </c>
      <c r="O10" s="42">
        <v>15</v>
      </c>
      <c r="P10" s="42">
        <v>16</v>
      </c>
      <c r="Q10" s="42">
        <v>17</v>
      </c>
      <c r="R10" s="42">
        <v>18</v>
      </c>
      <c r="S10" s="46">
        <v>19</v>
      </c>
    </row>
    <row r="11" spans="1:19" ht="86.25" customHeight="1" x14ac:dyDescent="0.25">
      <c r="A11" s="595" t="s">
        <v>45</v>
      </c>
      <c r="B11" s="595"/>
      <c r="C11" s="597"/>
      <c r="D11" s="599" t="s">
        <v>307</v>
      </c>
      <c r="E11" s="600"/>
      <c r="F11" s="600"/>
      <c r="G11" s="600"/>
      <c r="H11" s="600"/>
      <c r="I11" s="600"/>
      <c r="J11" s="600"/>
      <c r="K11" s="84" t="s">
        <v>95</v>
      </c>
      <c r="L11" s="83" t="s">
        <v>28</v>
      </c>
      <c r="M11" s="85">
        <v>105</v>
      </c>
      <c r="N11" s="47">
        <v>161.5</v>
      </c>
      <c r="O11" s="44">
        <v>1</v>
      </c>
      <c r="P11" s="48"/>
      <c r="Q11" s="42" t="s">
        <v>270</v>
      </c>
      <c r="R11" s="42" t="s">
        <v>270</v>
      </c>
      <c r="S11" s="163" t="s">
        <v>411</v>
      </c>
    </row>
    <row r="12" spans="1:19" s="14" customFormat="1" ht="154.5" customHeight="1" x14ac:dyDescent="0.25">
      <c r="A12" s="580"/>
      <c r="B12" s="580"/>
      <c r="C12" s="598"/>
      <c r="D12" s="601"/>
      <c r="E12" s="602"/>
      <c r="F12" s="602"/>
      <c r="G12" s="602"/>
      <c r="H12" s="602"/>
      <c r="I12" s="602"/>
      <c r="J12" s="602"/>
      <c r="K12" s="84" t="s">
        <v>96</v>
      </c>
      <c r="L12" s="84" t="s">
        <v>28</v>
      </c>
      <c r="M12" s="83">
        <v>109</v>
      </c>
      <c r="N12" s="86">
        <v>79.400000000000006</v>
      </c>
      <c r="O12" s="317">
        <f>N12/M12</f>
        <v>0.72844036697247716</v>
      </c>
      <c r="P12" s="82"/>
      <c r="Q12" s="42" t="s">
        <v>270</v>
      </c>
      <c r="R12" s="42" t="s">
        <v>270</v>
      </c>
      <c r="S12" s="247" t="s">
        <v>465</v>
      </c>
    </row>
    <row r="13" spans="1:19" s="14" customFormat="1" ht="75" x14ac:dyDescent="0.25">
      <c r="A13" s="580"/>
      <c r="B13" s="580"/>
      <c r="C13" s="598"/>
      <c r="D13" s="601"/>
      <c r="E13" s="602"/>
      <c r="F13" s="602"/>
      <c r="G13" s="602"/>
      <c r="H13" s="602"/>
      <c r="I13" s="602"/>
      <c r="J13" s="602"/>
      <c r="K13" s="84" t="s">
        <v>97</v>
      </c>
      <c r="L13" s="84" t="s">
        <v>28</v>
      </c>
      <c r="M13" s="83">
        <v>104</v>
      </c>
      <c r="N13" s="86">
        <v>130.4</v>
      </c>
      <c r="O13" s="44">
        <v>1</v>
      </c>
      <c r="P13" s="82"/>
      <c r="Q13" s="42" t="s">
        <v>270</v>
      </c>
      <c r="R13" s="42" t="s">
        <v>270</v>
      </c>
      <c r="S13" s="163" t="s">
        <v>411</v>
      </c>
    </row>
    <row r="14" spans="1:19" ht="120" x14ac:dyDescent="0.25">
      <c r="A14" s="596"/>
      <c r="B14" s="596"/>
      <c r="C14" s="596"/>
      <c r="D14" s="603"/>
      <c r="E14" s="604"/>
      <c r="F14" s="604"/>
      <c r="G14" s="604"/>
      <c r="H14" s="604"/>
      <c r="I14" s="604"/>
      <c r="J14" s="604"/>
      <c r="K14" s="84" t="s">
        <v>98</v>
      </c>
      <c r="L14" s="84" t="s">
        <v>28</v>
      </c>
      <c r="M14" s="83">
        <v>88.5</v>
      </c>
      <c r="N14" s="85">
        <v>88.5</v>
      </c>
      <c r="O14" s="44">
        <f>N14/M14</f>
        <v>1</v>
      </c>
      <c r="P14" s="49"/>
      <c r="Q14" s="50" t="s">
        <v>270</v>
      </c>
      <c r="R14" s="50" t="s">
        <v>270</v>
      </c>
      <c r="S14" s="163" t="s">
        <v>411</v>
      </c>
    </row>
    <row r="15" spans="1:19" x14ac:dyDescent="0.25">
      <c r="A15" s="595" t="s">
        <v>45</v>
      </c>
      <c r="B15" s="595" t="s">
        <v>55</v>
      </c>
      <c r="C15" s="605"/>
      <c r="D15" s="607" t="s">
        <v>309</v>
      </c>
      <c r="E15" s="608"/>
      <c r="F15" s="608"/>
      <c r="G15" s="608"/>
      <c r="H15" s="608"/>
      <c r="I15" s="608"/>
      <c r="J15" s="608"/>
      <c r="K15" s="609"/>
      <c r="L15" s="609"/>
      <c r="M15" s="610"/>
      <c r="N15" s="608"/>
      <c r="O15" s="608"/>
      <c r="P15" s="608"/>
      <c r="Q15" s="608"/>
      <c r="R15" s="608"/>
      <c r="S15" s="608"/>
    </row>
    <row r="16" spans="1:19" ht="75" x14ac:dyDescent="0.25">
      <c r="A16" s="580"/>
      <c r="B16" s="580"/>
      <c r="C16" s="606"/>
      <c r="D16" s="611" t="s">
        <v>310</v>
      </c>
      <c r="E16" s="583"/>
      <c r="F16" s="583"/>
      <c r="G16" s="583"/>
      <c r="H16" s="583"/>
      <c r="I16" s="583"/>
      <c r="J16" s="583"/>
      <c r="K16" s="88" t="s">
        <v>95</v>
      </c>
      <c r="L16" s="88" t="s">
        <v>28</v>
      </c>
      <c r="M16" s="87">
        <v>105</v>
      </c>
      <c r="N16" s="161">
        <v>161.5</v>
      </c>
      <c r="O16" s="270">
        <v>1</v>
      </c>
      <c r="P16" s="51"/>
      <c r="Q16" s="52" t="s">
        <v>270</v>
      </c>
      <c r="R16" s="52" t="s">
        <v>270</v>
      </c>
      <c r="S16" s="163" t="s">
        <v>411</v>
      </c>
    </row>
    <row r="17" spans="1:19" ht="120" x14ac:dyDescent="0.25">
      <c r="A17" s="89" t="s">
        <v>45</v>
      </c>
      <c r="B17" s="89" t="s">
        <v>55</v>
      </c>
      <c r="C17" s="89"/>
      <c r="D17" s="581" t="s">
        <v>311</v>
      </c>
      <c r="E17" s="587"/>
      <c r="F17" s="587"/>
      <c r="G17" s="587"/>
      <c r="H17" s="587"/>
      <c r="I17" s="587"/>
      <c r="J17" s="587"/>
      <c r="K17" s="88" t="s">
        <v>312</v>
      </c>
      <c r="L17" s="88" t="s">
        <v>28</v>
      </c>
      <c r="M17" s="90">
        <v>35</v>
      </c>
      <c r="N17" s="91">
        <v>56</v>
      </c>
      <c r="O17" s="270">
        <v>1</v>
      </c>
      <c r="P17" s="92"/>
      <c r="Q17" s="93" t="s">
        <v>270</v>
      </c>
      <c r="R17" s="93" t="s">
        <v>270</v>
      </c>
      <c r="S17" s="163" t="s">
        <v>411</v>
      </c>
    </row>
    <row r="18" spans="1:19" x14ac:dyDescent="0.25">
      <c r="A18" s="55" t="s">
        <v>45</v>
      </c>
      <c r="B18" s="55" t="s">
        <v>55</v>
      </c>
      <c r="C18" s="62" t="s">
        <v>46</v>
      </c>
      <c r="D18" s="568" t="s">
        <v>313</v>
      </c>
      <c r="E18" s="568"/>
      <c r="F18" s="568"/>
      <c r="G18" s="568"/>
      <c r="H18" s="425"/>
      <c r="I18" s="425"/>
      <c r="J18" s="425"/>
      <c r="K18" s="568"/>
      <c r="L18" s="568"/>
      <c r="M18" s="425"/>
      <c r="N18" s="425"/>
      <c r="O18" s="425"/>
      <c r="P18" s="425"/>
      <c r="Q18" s="425"/>
      <c r="R18" s="425"/>
      <c r="S18" s="425"/>
    </row>
    <row r="19" spans="1:19" ht="105" x14ac:dyDescent="0.25">
      <c r="A19" s="103" t="s">
        <v>45</v>
      </c>
      <c r="B19" s="103">
        <v>1</v>
      </c>
      <c r="C19" s="103" t="s">
        <v>316</v>
      </c>
      <c r="D19" s="88" t="s">
        <v>117</v>
      </c>
      <c r="E19" s="88" t="s">
        <v>116</v>
      </c>
      <c r="F19" s="88" t="s">
        <v>314</v>
      </c>
      <c r="G19" s="101">
        <v>99554.5</v>
      </c>
      <c r="H19" s="164">
        <v>99554.5</v>
      </c>
      <c r="I19" s="169">
        <v>0</v>
      </c>
      <c r="J19" s="98">
        <f>H19/G19-I19</f>
        <v>1</v>
      </c>
      <c r="K19" s="88" t="s">
        <v>72</v>
      </c>
      <c r="L19" s="88" t="s">
        <v>32</v>
      </c>
      <c r="M19" s="107">
        <v>400000</v>
      </c>
      <c r="N19" s="162">
        <v>406340</v>
      </c>
      <c r="O19" s="94" t="s">
        <v>270</v>
      </c>
      <c r="P19" s="94" t="s">
        <v>270</v>
      </c>
      <c r="Q19" s="273">
        <v>1</v>
      </c>
      <c r="R19" s="95"/>
      <c r="S19" s="163" t="s">
        <v>411</v>
      </c>
    </row>
    <row r="20" spans="1:19" s="14" customFormat="1" ht="87.75" customHeight="1" x14ac:dyDescent="0.25">
      <c r="A20" s="409" t="s">
        <v>45</v>
      </c>
      <c r="B20" s="409">
        <v>1</v>
      </c>
      <c r="C20" s="409" t="s">
        <v>316</v>
      </c>
      <c r="D20" s="415" t="s">
        <v>118</v>
      </c>
      <c r="E20" s="415" t="s">
        <v>116</v>
      </c>
      <c r="F20" s="105" t="s">
        <v>314</v>
      </c>
      <c r="G20" s="101">
        <v>600</v>
      </c>
      <c r="H20" s="164">
        <v>600</v>
      </c>
      <c r="I20" s="170">
        <v>0</v>
      </c>
      <c r="J20" s="98">
        <f>H20/G20-I20</f>
        <v>1</v>
      </c>
      <c r="K20" s="415" t="s">
        <v>120</v>
      </c>
      <c r="L20" s="415" t="s">
        <v>318</v>
      </c>
      <c r="M20" s="415">
        <v>1</v>
      </c>
      <c r="N20" s="415">
        <v>4</v>
      </c>
      <c r="O20" s="529" t="s">
        <v>270</v>
      </c>
      <c r="P20" s="486" t="s">
        <v>270</v>
      </c>
      <c r="Q20" s="531">
        <v>1</v>
      </c>
      <c r="R20" s="533"/>
      <c r="S20" s="535" t="s">
        <v>411</v>
      </c>
    </row>
    <row r="21" spans="1:19" s="14" customFormat="1" ht="78" customHeight="1" x14ac:dyDescent="0.25">
      <c r="A21" s="410"/>
      <c r="B21" s="410"/>
      <c r="C21" s="410"/>
      <c r="D21" s="416"/>
      <c r="E21" s="416"/>
      <c r="F21" s="108" t="s">
        <v>315</v>
      </c>
      <c r="G21" s="101">
        <v>18000</v>
      </c>
      <c r="H21" s="164">
        <v>18000</v>
      </c>
      <c r="I21" s="170">
        <v>0</v>
      </c>
      <c r="J21" s="98">
        <f>H21/G21-I21</f>
        <v>1</v>
      </c>
      <c r="K21" s="416"/>
      <c r="L21" s="416"/>
      <c r="M21" s="416"/>
      <c r="N21" s="416"/>
      <c r="O21" s="530"/>
      <c r="P21" s="488"/>
      <c r="Q21" s="532"/>
      <c r="R21" s="534"/>
      <c r="S21" s="536"/>
    </row>
    <row r="22" spans="1:19" s="14" customFormat="1" ht="64.5" customHeight="1" x14ac:dyDescent="0.25">
      <c r="A22" s="409" t="s">
        <v>45</v>
      </c>
      <c r="B22" s="409">
        <v>1</v>
      </c>
      <c r="C22" s="409" t="s">
        <v>316</v>
      </c>
      <c r="D22" s="415" t="s">
        <v>121</v>
      </c>
      <c r="E22" s="415" t="s">
        <v>116</v>
      </c>
      <c r="F22" s="88" t="s">
        <v>314</v>
      </c>
      <c r="G22" s="101">
        <v>677.22</v>
      </c>
      <c r="H22" s="164">
        <f>317.53+85.761</f>
        <v>403.29099999999994</v>
      </c>
      <c r="I22" s="170">
        <f>G22-H22</f>
        <v>273.92900000000009</v>
      </c>
      <c r="J22" s="98">
        <f>H22/(G22-I22)</f>
        <v>1</v>
      </c>
      <c r="K22" s="414" t="s">
        <v>123</v>
      </c>
      <c r="L22" s="407" t="s">
        <v>28</v>
      </c>
      <c r="M22" s="414">
        <v>4.74</v>
      </c>
      <c r="N22" s="527">
        <v>23.4</v>
      </c>
      <c r="O22" s="529" t="s">
        <v>270</v>
      </c>
      <c r="P22" s="486" t="s">
        <v>270</v>
      </c>
      <c r="Q22" s="531">
        <v>1</v>
      </c>
      <c r="R22" s="533"/>
      <c r="S22" s="535" t="s">
        <v>411</v>
      </c>
    </row>
    <row r="23" spans="1:19" s="14" customFormat="1" ht="55.5" customHeight="1" x14ac:dyDescent="0.25">
      <c r="A23" s="410"/>
      <c r="B23" s="410"/>
      <c r="C23" s="410"/>
      <c r="D23" s="526"/>
      <c r="E23" s="526"/>
      <c r="F23" s="88" t="s">
        <v>317</v>
      </c>
      <c r="G23" s="101">
        <v>550.74</v>
      </c>
      <c r="H23" s="164">
        <v>485.97699999999998</v>
      </c>
      <c r="I23" s="170">
        <f>G23-H23</f>
        <v>64.763000000000034</v>
      </c>
      <c r="J23" s="98">
        <f>H23/(G23-I23)</f>
        <v>1</v>
      </c>
      <c r="K23" s="414"/>
      <c r="L23" s="407"/>
      <c r="M23" s="414"/>
      <c r="N23" s="528"/>
      <c r="O23" s="530"/>
      <c r="P23" s="488"/>
      <c r="Q23" s="532"/>
      <c r="R23" s="534"/>
      <c r="S23" s="536"/>
    </row>
    <row r="24" spans="1:19" s="14" customFormat="1" ht="165" x14ac:dyDescent="0.25">
      <c r="A24" s="103" t="s">
        <v>45</v>
      </c>
      <c r="B24" s="103">
        <v>1</v>
      </c>
      <c r="C24" s="106" t="s">
        <v>316</v>
      </c>
      <c r="D24" s="88" t="s">
        <v>122</v>
      </c>
      <c r="E24" s="88" t="s">
        <v>119</v>
      </c>
      <c r="F24" s="88" t="s">
        <v>314</v>
      </c>
      <c r="G24" s="101">
        <v>0</v>
      </c>
      <c r="H24" s="101">
        <v>0</v>
      </c>
      <c r="I24" s="171">
        <v>0</v>
      </c>
      <c r="J24" s="110">
        <v>0</v>
      </c>
      <c r="K24" s="88" t="s">
        <v>124</v>
      </c>
      <c r="L24" s="111" t="s">
        <v>213</v>
      </c>
      <c r="M24" s="109">
        <v>950</v>
      </c>
      <c r="N24" s="258">
        <v>870.13900000000001</v>
      </c>
      <c r="O24" s="61" t="s">
        <v>270</v>
      </c>
      <c r="P24" s="61" t="s">
        <v>270</v>
      </c>
      <c r="Q24" s="274">
        <f>N24/M24</f>
        <v>0.91593578947368426</v>
      </c>
      <c r="R24" s="95"/>
      <c r="S24" s="265" t="s">
        <v>470</v>
      </c>
    </row>
    <row r="25" spans="1:19" ht="159.75" customHeight="1" x14ac:dyDescent="0.25">
      <c r="A25" s="103" t="s">
        <v>45</v>
      </c>
      <c r="B25" s="103">
        <v>1</v>
      </c>
      <c r="C25" s="62"/>
      <c r="D25" s="537" t="s">
        <v>325</v>
      </c>
      <c r="E25" s="537"/>
      <c r="F25" s="537"/>
      <c r="G25" s="537"/>
      <c r="H25" s="537"/>
      <c r="I25" s="537"/>
      <c r="J25" s="538"/>
      <c r="K25" s="83" t="s">
        <v>99</v>
      </c>
      <c r="L25" s="83" t="s">
        <v>28</v>
      </c>
      <c r="M25" s="97">
        <v>80</v>
      </c>
      <c r="N25" s="41">
        <v>90</v>
      </c>
      <c r="O25" s="676">
        <v>1</v>
      </c>
      <c r="P25" s="61" t="s">
        <v>270</v>
      </c>
      <c r="Q25" s="61" t="s">
        <v>270</v>
      </c>
      <c r="R25" s="59"/>
      <c r="S25" s="163" t="s">
        <v>411</v>
      </c>
    </row>
    <row r="26" spans="1:19" x14ac:dyDescent="0.25">
      <c r="A26" s="55" t="s">
        <v>45</v>
      </c>
      <c r="B26" s="55" t="s">
        <v>55</v>
      </c>
      <c r="C26" s="55" t="s">
        <v>46</v>
      </c>
      <c r="D26" s="569" t="s">
        <v>319</v>
      </c>
      <c r="E26" s="570"/>
      <c r="F26" s="570"/>
      <c r="G26" s="570"/>
      <c r="H26" s="571"/>
      <c r="I26" s="571"/>
      <c r="J26" s="571"/>
      <c r="K26" s="570"/>
      <c r="L26" s="570"/>
      <c r="M26" s="571"/>
      <c r="N26" s="571"/>
      <c r="O26" s="571"/>
      <c r="P26" s="571"/>
      <c r="Q26" s="571"/>
      <c r="R26" s="571"/>
      <c r="S26" s="572"/>
    </row>
    <row r="27" spans="1:19" ht="105" x14ac:dyDescent="0.25">
      <c r="A27" s="55" t="s">
        <v>45</v>
      </c>
      <c r="B27" s="55" t="s">
        <v>55</v>
      </c>
      <c r="C27" s="62" t="s">
        <v>316</v>
      </c>
      <c r="D27" s="88" t="s">
        <v>320</v>
      </c>
      <c r="E27" s="88" t="s">
        <v>119</v>
      </c>
      <c r="F27" s="88" t="s">
        <v>314</v>
      </c>
      <c r="G27" s="113">
        <v>0</v>
      </c>
      <c r="H27" s="112">
        <v>0</v>
      </c>
      <c r="I27" s="64">
        <v>0</v>
      </c>
      <c r="J27" s="65">
        <v>0</v>
      </c>
      <c r="K27" s="88" t="s">
        <v>125</v>
      </c>
      <c r="L27" s="88" t="s">
        <v>321</v>
      </c>
      <c r="M27" s="114">
        <v>5000</v>
      </c>
      <c r="N27" s="262">
        <v>5000</v>
      </c>
      <c r="O27" s="42" t="s">
        <v>270</v>
      </c>
      <c r="P27" s="42" t="s">
        <v>270</v>
      </c>
      <c r="Q27" s="295">
        <f>N27/M27</f>
        <v>1</v>
      </c>
      <c r="R27" s="59"/>
      <c r="S27" s="263" t="s">
        <v>411</v>
      </c>
    </row>
    <row r="28" spans="1:19" s="14" customFormat="1" ht="135" x14ac:dyDescent="0.25">
      <c r="A28" s="55" t="s">
        <v>45</v>
      </c>
      <c r="B28" s="55" t="s">
        <v>55</v>
      </c>
      <c r="C28" s="62" t="s">
        <v>322</v>
      </c>
      <c r="D28" s="83" t="s">
        <v>323</v>
      </c>
      <c r="E28" s="116" t="s">
        <v>119</v>
      </c>
      <c r="F28" s="88" t="s">
        <v>314</v>
      </c>
      <c r="G28" s="113">
        <v>0</v>
      </c>
      <c r="H28" s="112">
        <v>0</v>
      </c>
      <c r="I28" s="64">
        <v>0</v>
      </c>
      <c r="J28" s="65">
        <v>0</v>
      </c>
      <c r="K28" s="83" t="s">
        <v>126</v>
      </c>
      <c r="L28" s="84" t="s">
        <v>318</v>
      </c>
      <c r="M28" s="83">
        <v>14</v>
      </c>
      <c r="N28" s="259">
        <v>14</v>
      </c>
      <c r="O28" s="42" t="s">
        <v>270</v>
      </c>
      <c r="P28" s="42" t="s">
        <v>270</v>
      </c>
      <c r="Q28" s="295">
        <f>N28/M28</f>
        <v>1</v>
      </c>
      <c r="R28" s="59"/>
      <c r="S28" s="263" t="s">
        <v>411</v>
      </c>
    </row>
    <row r="29" spans="1:19" ht="120" x14ac:dyDescent="0.25">
      <c r="A29" s="102" t="s">
        <v>45</v>
      </c>
      <c r="B29" s="102" t="s">
        <v>55</v>
      </c>
      <c r="C29" s="100" t="s">
        <v>316</v>
      </c>
      <c r="D29" s="88" t="s">
        <v>127</v>
      </c>
      <c r="E29" s="116" t="s">
        <v>119</v>
      </c>
      <c r="F29" s="88" t="s">
        <v>314</v>
      </c>
      <c r="G29" s="113">
        <v>0</v>
      </c>
      <c r="H29" s="112">
        <v>0</v>
      </c>
      <c r="I29" s="64">
        <v>0</v>
      </c>
      <c r="J29" s="65">
        <v>0</v>
      </c>
      <c r="K29" s="88" t="s">
        <v>128</v>
      </c>
      <c r="L29" s="111" t="s">
        <v>324</v>
      </c>
      <c r="M29" s="88">
        <v>9</v>
      </c>
      <c r="N29" s="260">
        <v>9</v>
      </c>
      <c r="O29" s="99" t="s">
        <v>270</v>
      </c>
      <c r="P29" s="99" t="s">
        <v>270</v>
      </c>
      <c r="Q29" s="295">
        <f>N29/M29</f>
        <v>1</v>
      </c>
      <c r="R29" s="118"/>
      <c r="S29" s="263" t="s">
        <v>411</v>
      </c>
    </row>
    <row r="30" spans="1:19" s="14" customFormat="1" ht="90" x14ac:dyDescent="0.25">
      <c r="A30" s="119" t="s">
        <v>45</v>
      </c>
      <c r="B30" s="119" t="s">
        <v>55</v>
      </c>
      <c r="C30" s="119" t="s">
        <v>46</v>
      </c>
      <c r="D30" s="407" t="s">
        <v>326</v>
      </c>
      <c r="E30" s="408"/>
      <c r="F30" s="408"/>
      <c r="G30" s="408"/>
      <c r="H30" s="408"/>
      <c r="I30" s="408"/>
      <c r="J30" s="408"/>
      <c r="K30" s="83" t="s">
        <v>100</v>
      </c>
      <c r="L30" s="83" t="s">
        <v>32</v>
      </c>
      <c r="M30" s="27">
        <v>12</v>
      </c>
      <c r="N30" s="251">
        <v>12</v>
      </c>
      <c r="O30" s="271">
        <f>N30/M30</f>
        <v>1</v>
      </c>
      <c r="P30" s="99"/>
      <c r="Q30" s="240" t="s">
        <v>270</v>
      </c>
      <c r="R30" s="240" t="s">
        <v>270</v>
      </c>
      <c r="S30" s="263" t="s">
        <v>411</v>
      </c>
    </row>
    <row r="31" spans="1:19" s="14" customFormat="1" x14ac:dyDescent="0.25">
      <c r="A31" s="119" t="s">
        <v>45</v>
      </c>
      <c r="B31" s="119" t="s">
        <v>55</v>
      </c>
      <c r="C31" s="100" t="s">
        <v>327</v>
      </c>
      <c r="D31" s="411" t="s">
        <v>328</v>
      </c>
      <c r="E31" s="412"/>
      <c r="F31" s="408"/>
      <c r="G31" s="408"/>
      <c r="H31" s="408"/>
      <c r="I31" s="408"/>
      <c r="J31" s="408"/>
      <c r="K31" s="502"/>
      <c r="L31" s="502"/>
      <c r="M31" s="408"/>
      <c r="N31" s="408"/>
      <c r="O31" s="408"/>
      <c r="P31" s="408"/>
      <c r="Q31" s="408"/>
      <c r="R31" s="408"/>
      <c r="S31" s="413"/>
    </row>
    <row r="32" spans="1:19" s="14" customFormat="1" ht="60" x14ac:dyDescent="0.25">
      <c r="A32" s="119" t="s">
        <v>45</v>
      </c>
      <c r="B32" s="119" t="s">
        <v>55</v>
      </c>
      <c r="C32" s="100" t="s">
        <v>316</v>
      </c>
      <c r="D32" s="88" t="s">
        <v>329</v>
      </c>
      <c r="E32" s="88" t="s">
        <v>119</v>
      </c>
      <c r="F32" s="88" t="s">
        <v>314</v>
      </c>
      <c r="G32" s="113">
        <v>0</v>
      </c>
      <c r="H32" s="22">
        <v>0</v>
      </c>
      <c r="I32" s="22">
        <v>0</v>
      </c>
      <c r="J32" s="123">
        <v>0</v>
      </c>
      <c r="K32" s="88" t="s">
        <v>129</v>
      </c>
      <c r="L32" s="88" t="s">
        <v>318</v>
      </c>
      <c r="M32" s="281">
        <v>2150000</v>
      </c>
      <c r="N32" s="282">
        <v>2293482</v>
      </c>
      <c r="O32" s="99" t="s">
        <v>270</v>
      </c>
      <c r="P32" s="99" t="s">
        <v>270</v>
      </c>
      <c r="Q32" s="296">
        <v>1</v>
      </c>
      <c r="R32" s="121"/>
      <c r="S32" s="264" t="s">
        <v>411</v>
      </c>
    </row>
    <row r="33" spans="1:19" s="14" customFormat="1" ht="60" x14ac:dyDescent="0.25">
      <c r="A33" s="539" t="s">
        <v>45</v>
      </c>
      <c r="B33" s="541" t="s">
        <v>55</v>
      </c>
      <c r="C33" s="588" t="s">
        <v>316</v>
      </c>
      <c r="D33" s="414" t="s">
        <v>330</v>
      </c>
      <c r="E33" s="414" t="s">
        <v>119</v>
      </c>
      <c r="F33" s="83" t="s">
        <v>314</v>
      </c>
      <c r="G33" s="22">
        <v>18.047999999999998</v>
      </c>
      <c r="H33" s="22">
        <v>18.047999999999998</v>
      </c>
      <c r="I33" s="22">
        <v>0</v>
      </c>
      <c r="J33" s="126">
        <f>H33/G33-I33</f>
        <v>1</v>
      </c>
      <c r="K33" s="414" t="s">
        <v>130</v>
      </c>
      <c r="L33" s="414" t="s">
        <v>29</v>
      </c>
      <c r="M33" s="415">
        <v>45</v>
      </c>
      <c r="N33" s="589">
        <v>18.5</v>
      </c>
      <c r="O33" s="404" t="s">
        <v>270</v>
      </c>
      <c r="P33" s="405" t="s">
        <v>270</v>
      </c>
      <c r="Q33" s="591">
        <f>N33/M33</f>
        <v>0.41111111111111109</v>
      </c>
      <c r="R33" s="419"/>
      <c r="S33" s="593" t="s">
        <v>464</v>
      </c>
    </row>
    <row r="34" spans="1:19" s="14" customFormat="1" ht="75" x14ac:dyDescent="0.25">
      <c r="A34" s="540"/>
      <c r="B34" s="542"/>
      <c r="C34" s="588"/>
      <c r="D34" s="414"/>
      <c r="E34" s="414"/>
      <c r="F34" s="83" t="s">
        <v>315</v>
      </c>
      <c r="G34" s="22">
        <v>1786.7850000000001</v>
      </c>
      <c r="H34" s="22">
        <v>1786.7850000000001</v>
      </c>
      <c r="I34" s="22">
        <v>0</v>
      </c>
      <c r="J34" s="126">
        <f>H34/G34-I34</f>
        <v>1</v>
      </c>
      <c r="K34" s="414"/>
      <c r="L34" s="414"/>
      <c r="M34" s="416"/>
      <c r="N34" s="590"/>
      <c r="O34" s="404"/>
      <c r="P34" s="406"/>
      <c r="Q34" s="592"/>
      <c r="R34" s="420"/>
      <c r="S34" s="594"/>
    </row>
    <row r="35" spans="1:19" x14ac:dyDescent="0.25">
      <c r="A35" s="489" t="s">
        <v>89</v>
      </c>
      <c r="B35" s="490"/>
      <c r="C35" s="490"/>
      <c r="D35" s="490"/>
      <c r="E35" s="490"/>
      <c r="F35" s="491"/>
      <c r="G35" s="492"/>
      <c r="H35" s="493"/>
      <c r="I35" s="493"/>
      <c r="J35" s="494"/>
      <c r="K35" s="117"/>
      <c r="L35" s="117"/>
      <c r="M35" s="117"/>
      <c r="N35" s="117"/>
      <c r="O35" s="117"/>
      <c r="P35" s="117"/>
      <c r="Q35" s="117"/>
      <c r="R35" s="117"/>
      <c r="S35" s="117"/>
    </row>
    <row r="36" spans="1:19" x14ac:dyDescent="0.25">
      <c r="A36" s="465" t="s">
        <v>20</v>
      </c>
      <c r="B36" s="440"/>
      <c r="C36" s="440"/>
      <c r="D36" s="440"/>
      <c r="E36" s="440"/>
      <c r="F36" s="441"/>
      <c r="G36" s="167">
        <f>G19+G20+G21+G22+G23+G24+G27+G28+G29+G32+G33+G34</f>
        <v>121187.29300000001</v>
      </c>
      <c r="H36" s="167">
        <f>H19+H20+H21+H22+H23+H24+H27+H28+H29+H32+H33+H34</f>
        <v>120848.601</v>
      </c>
      <c r="I36" s="69">
        <f>G36-H36</f>
        <v>338.69200000001001</v>
      </c>
      <c r="J36" s="277">
        <f>H36/(G36-I36)</f>
        <v>1</v>
      </c>
      <c r="K36" s="439" t="s">
        <v>271</v>
      </c>
      <c r="L36" s="440"/>
      <c r="M36" s="440"/>
      <c r="N36" s="441"/>
      <c r="O36" s="495">
        <f>O17+O30+O16+O25</f>
        <v>4</v>
      </c>
      <c r="P36" s="677"/>
      <c r="Q36" s="470" t="s">
        <v>270</v>
      </c>
      <c r="R36" s="441"/>
      <c r="S36" s="56" t="s">
        <v>270</v>
      </c>
    </row>
    <row r="37" spans="1:19" x14ac:dyDescent="0.25">
      <c r="A37" s="465" t="s">
        <v>90</v>
      </c>
      <c r="B37" s="440"/>
      <c r="C37" s="440"/>
      <c r="D37" s="440"/>
      <c r="E37" s="440"/>
      <c r="F37" s="441"/>
      <c r="G37" s="167">
        <v>121187.29</v>
      </c>
      <c r="H37" s="167">
        <v>120846.6</v>
      </c>
      <c r="I37" s="69"/>
      <c r="J37" s="60" t="s">
        <v>270</v>
      </c>
      <c r="K37" s="439" t="s">
        <v>272</v>
      </c>
      <c r="L37" s="466"/>
      <c r="M37" s="466"/>
      <c r="N37" s="467"/>
      <c r="O37" s="468">
        <v>4</v>
      </c>
      <c r="P37" s="469"/>
      <c r="Q37" s="470" t="s">
        <v>270</v>
      </c>
      <c r="R37" s="471"/>
      <c r="S37" s="50" t="s">
        <v>270</v>
      </c>
    </row>
    <row r="38" spans="1:19" x14ac:dyDescent="0.25">
      <c r="A38" s="465" t="s">
        <v>21</v>
      </c>
      <c r="B38" s="440"/>
      <c r="C38" s="440"/>
      <c r="D38" s="440"/>
      <c r="E38" s="440"/>
      <c r="F38" s="441"/>
      <c r="G38" s="168"/>
      <c r="H38" s="168"/>
      <c r="I38" s="69"/>
      <c r="J38" s="58" t="s">
        <v>270</v>
      </c>
      <c r="K38" s="472" t="s">
        <v>273</v>
      </c>
      <c r="L38" s="473"/>
      <c r="M38" s="473"/>
      <c r="N38" s="474"/>
      <c r="O38" s="563">
        <f>O36/O37</f>
        <v>1</v>
      </c>
      <c r="P38" s="564"/>
      <c r="Q38" s="482" t="s">
        <v>270</v>
      </c>
      <c r="R38" s="483"/>
      <c r="S38" s="486" t="s">
        <v>270</v>
      </c>
    </row>
    <row r="39" spans="1:19" x14ac:dyDescent="0.25">
      <c r="A39" s="439" t="s">
        <v>91</v>
      </c>
      <c r="B39" s="440"/>
      <c r="C39" s="440"/>
      <c r="D39" s="440"/>
      <c r="E39" s="440"/>
      <c r="F39" s="441"/>
      <c r="G39" s="168">
        <f>G19+G20+G22+G24+G27+G28+G29+G32+G33</f>
        <v>100849.768</v>
      </c>
      <c r="H39" s="168">
        <f>H19+H20+H22+H24+H27+H28+H29+H32+H33</f>
        <v>100575.83899999999</v>
      </c>
      <c r="I39" s="69">
        <f>G39-H39</f>
        <v>273.92900000000373</v>
      </c>
      <c r="J39" s="58" t="s">
        <v>270</v>
      </c>
      <c r="K39" s="475"/>
      <c r="L39" s="476"/>
      <c r="M39" s="476"/>
      <c r="N39" s="477"/>
      <c r="O39" s="565"/>
      <c r="P39" s="566"/>
      <c r="Q39" s="484"/>
      <c r="R39" s="485"/>
      <c r="S39" s="487"/>
    </row>
    <row r="40" spans="1:19" x14ac:dyDescent="0.25">
      <c r="A40" s="439" t="s">
        <v>92</v>
      </c>
      <c r="B40" s="440"/>
      <c r="C40" s="440"/>
      <c r="D40" s="440"/>
      <c r="E40" s="440"/>
      <c r="F40" s="441"/>
      <c r="G40" s="168">
        <f>G21+G34</f>
        <v>19786.785</v>
      </c>
      <c r="H40" s="168">
        <f>H21+H34</f>
        <v>19786.785</v>
      </c>
      <c r="I40" s="69"/>
      <c r="J40" s="58" t="s">
        <v>270</v>
      </c>
      <c r="K40" s="475"/>
      <c r="L40" s="476"/>
      <c r="M40" s="476"/>
      <c r="N40" s="477"/>
      <c r="O40" s="565"/>
      <c r="P40" s="566"/>
      <c r="Q40" s="484"/>
      <c r="R40" s="485"/>
      <c r="S40" s="488"/>
    </row>
    <row r="41" spans="1:19" x14ac:dyDescent="0.25">
      <c r="A41" s="439" t="s">
        <v>93</v>
      </c>
      <c r="B41" s="440"/>
      <c r="C41" s="440"/>
      <c r="D41" s="440"/>
      <c r="E41" s="440"/>
      <c r="F41" s="441"/>
      <c r="G41" s="168">
        <f>G23</f>
        <v>550.74</v>
      </c>
      <c r="H41" s="168">
        <f>H23</f>
        <v>485.97699999999998</v>
      </c>
      <c r="I41" s="69">
        <f>G41-H41</f>
        <v>64.763000000000034</v>
      </c>
      <c r="J41" s="60" t="s">
        <v>270</v>
      </c>
      <c r="K41" s="442" t="s">
        <v>274</v>
      </c>
      <c r="L41" s="442"/>
      <c r="M41" s="442"/>
      <c r="N41" s="443"/>
      <c r="O41" s="444" t="s">
        <v>270</v>
      </c>
      <c r="P41" s="444"/>
      <c r="Q41" s="444">
        <f>Q19+Q20+Q22+Q24+Q27+Q28+Q29+Q32+Q33</f>
        <v>8.3270469005847954</v>
      </c>
      <c r="R41" s="425"/>
      <c r="S41" s="73" t="s">
        <v>270</v>
      </c>
    </row>
    <row r="42" spans="1:19" x14ac:dyDescent="0.25">
      <c r="A42" s="439" t="s">
        <v>94</v>
      </c>
      <c r="B42" s="440"/>
      <c r="C42" s="440"/>
      <c r="D42" s="440"/>
      <c r="E42" s="440"/>
      <c r="F42" s="441"/>
      <c r="G42" s="57"/>
      <c r="H42" s="71"/>
      <c r="I42" s="69"/>
      <c r="J42" s="60" t="s">
        <v>270</v>
      </c>
      <c r="K42" s="443" t="s">
        <v>275</v>
      </c>
      <c r="L42" s="445"/>
      <c r="M42" s="445"/>
      <c r="N42" s="446"/>
      <c r="O42" s="447" t="s">
        <v>270</v>
      </c>
      <c r="P42" s="448"/>
      <c r="Q42" s="449">
        <v>9</v>
      </c>
      <c r="R42" s="450"/>
      <c r="S42" s="74" t="s">
        <v>270</v>
      </c>
    </row>
    <row r="43" spans="1:19" x14ac:dyDescent="0.25">
      <c r="A43" s="451" t="s">
        <v>22</v>
      </c>
      <c r="B43" s="452"/>
      <c r="C43" s="452"/>
      <c r="D43" s="452"/>
      <c r="E43" s="452"/>
      <c r="F43" s="453"/>
      <c r="G43" s="57"/>
      <c r="H43" s="71"/>
      <c r="I43" s="71"/>
      <c r="J43" s="60" t="s">
        <v>270</v>
      </c>
      <c r="K43" s="454" t="s">
        <v>276</v>
      </c>
      <c r="L43" s="455"/>
      <c r="M43" s="455"/>
      <c r="N43" s="456"/>
      <c r="O43" s="463" t="s">
        <v>270</v>
      </c>
      <c r="P43" s="463"/>
      <c r="Q43" s="464">
        <f>Q41/Q42</f>
        <v>0.92522743339831059</v>
      </c>
      <c r="R43" s="464"/>
      <c r="S43" s="425" t="s">
        <v>270</v>
      </c>
    </row>
    <row r="44" spans="1:19" x14ac:dyDescent="0.25">
      <c r="A44" s="426"/>
      <c r="B44" s="426"/>
      <c r="C44" s="426"/>
      <c r="D44" s="426"/>
      <c r="E44" s="426"/>
      <c r="F44" s="426"/>
      <c r="G44" s="75"/>
      <c r="H44" s="71"/>
      <c r="I44" s="71"/>
      <c r="J44" s="60"/>
      <c r="K44" s="457"/>
      <c r="L44" s="458"/>
      <c r="M44" s="458"/>
      <c r="N44" s="459"/>
      <c r="O44" s="463"/>
      <c r="P44" s="463"/>
      <c r="Q44" s="464"/>
      <c r="R44" s="464"/>
      <c r="S44" s="425"/>
    </row>
    <row r="45" spans="1:19" x14ac:dyDescent="0.25">
      <c r="A45" s="426"/>
      <c r="B45" s="426"/>
      <c r="C45" s="426"/>
      <c r="D45" s="426"/>
      <c r="E45" s="426"/>
      <c r="F45" s="426"/>
      <c r="G45" s="75"/>
      <c r="H45" s="71"/>
      <c r="I45" s="71"/>
      <c r="J45" s="58"/>
      <c r="K45" s="460"/>
      <c r="L45" s="461"/>
      <c r="M45" s="461"/>
      <c r="N45" s="462"/>
      <c r="O45" s="463"/>
      <c r="P45" s="463"/>
      <c r="Q45" s="464"/>
      <c r="R45" s="464"/>
      <c r="S45" s="425"/>
    </row>
    <row r="46" spans="1:19" ht="38.25" customHeight="1" x14ac:dyDescent="0.25">
      <c r="A46" s="427"/>
      <c r="B46" s="428"/>
      <c r="C46" s="428"/>
      <c r="D46" s="428"/>
      <c r="E46" s="428"/>
      <c r="F46" s="429"/>
      <c r="G46" s="63"/>
      <c r="H46" s="50"/>
      <c r="I46" s="50"/>
      <c r="J46" s="76"/>
      <c r="K46" s="584" t="s">
        <v>277</v>
      </c>
      <c r="L46" s="585"/>
      <c r="M46" s="585"/>
      <c r="N46" s="586"/>
      <c r="O46" s="433">
        <f>0.5*O38+0.3*Q43+0.2*J36</f>
        <v>0.97756823001949322</v>
      </c>
      <c r="P46" s="428"/>
      <c r="Q46" s="428"/>
      <c r="R46" s="429"/>
      <c r="S46" s="77" t="s">
        <v>270</v>
      </c>
    </row>
    <row r="47" spans="1:19" x14ac:dyDescent="0.25">
      <c r="A47" s="434"/>
      <c r="B47" s="434"/>
      <c r="C47" s="434"/>
      <c r="D47" s="434"/>
      <c r="E47" s="434"/>
      <c r="F47" s="434"/>
      <c r="G47" s="78"/>
      <c r="H47" s="78"/>
      <c r="I47" s="78"/>
      <c r="J47" s="78"/>
      <c r="K47" s="435" t="s">
        <v>278</v>
      </c>
      <c r="L47" s="436"/>
      <c r="M47" s="436"/>
      <c r="N47" s="437"/>
      <c r="O47" s="438" t="s">
        <v>467</v>
      </c>
      <c r="P47" s="438"/>
      <c r="Q47" s="438"/>
      <c r="R47" s="438"/>
      <c r="S47" s="74" t="s">
        <v>270</v>
      </c>
    </row>
    <row r="48" spans="1:19" x14ac:dyDescent="0.25">
      <c r="A48" s="127" t="s">
        <v>45</v>
      </c>
      <c r="B48" s="127" t="s">
        <v>52</v>
      </c>
      <c r="C48" s="127"/>
      <c r="D48" s="574" t="s">
        <v>331</v>
      </c>
      <c r="E48" s="575"/>
      <c r="F48" s="575"/>
      <c r="G48" s="575"/>
      <c r="H48" s="575"/>
      <c r="I48" s="575"/>
      <c r="J48" s="575"/>
      <c r="K48" s="576"/>
      <c r="L48" s="576"/>
      <c r="M48" s="575"/>
      <c r="N48" s="575"/>
      <c r="O48" s="575"/>
      <c r="P48" s="575"/>
      <c r="Q48" s="575"/>
      <c r="R48" s="575"/>
      <c r="S48" s="577"/>
    </row>
    <row r="49" spans="1:19" ht="165" x14ac:dyDescent="0.25">
      <c r="A49" s="127" t="s">
        <v>45</v>
      </c>
      <c r="B49" s="127" t="s">
        <v>52</v>
      </c>
      <c r="C49" s="127" t="s">
        <v>47</v>
      </c>
      <c r="D49" s="578" t="s">
        <v>332</v>
      </c>
      <c r="E49" s="579"/>
      <c r="F49" s="579"/>
      <c r="G49" s="579"/>
      <c r="H49" s="579"/>
      <c r="I49" s="579"/>
      <c r="J49" s="579"/>
      <c r="K49" s="128" t="s">
        <v>96</v>
      </c>
      <c r="L49" s="128" t="s">
        <v>28</v>
      </c>
      <c r="M49" s="129">
        <v>109</v>
      </c>
      <c r="N49" s="161">
        <v>79.400000000000006</v>
      </c>
      <c r="O49" s="272">
        <f>N49/M49</f>
        <v>0.72844036697247716</v>
      </c>
      <c r="P49" s="51"/>
      <c r="Q49" s="52" t="s">
        <v>270</v>
      </c>
      <c r="R49" s="52" t="s">
        <v>270</v>
      </c>
      <c r="S49" s="261" t="s">
        <v>471</v>
      </c>
    </row>
    <row r="50" spans="1:19" ht="165" x14ac:dyDescent="0.25">
      <c r="A50" s="580" t="s">
        <v>45</v>
      </c>
      <c r="B50" s="580" t="s">
        <v>52</v>
      </c>
      <c r="C50" s="580" t="s">
        <v>47</v>
      </c>
      <c r="D50" s="581" t="s">
        <v>333</v>
      </c>
      <c r="E50" s="579"/>
      <c r="F50" s="579"/>
      <c r="G50" s="579"/>
      <c r="H50" s="579"/>
      <c r="I50" s="579"/>
      <c r="J50" s="579"/>
      <c r="K50" s="83" t="s">
        <v>101</v>
      </c>
      <c r="L50" s="84" t="s">
        <v>318</v>
      </c>
      <c r="M50" s="283">
        <v>45220</v>
      </c>
      <c r="N50" s="284">
        <v>41036</v>
      </c>
      <c r="O50" s="272">
        <f>N50/M50</f>
        <v>0.90747456877487842</v>
      </c>
      <c r="P50" s="53"/>
      <c r="Q50" s="54" t="s">
        <v>270</v>
      </c>
      <c r="R50" s="54" t="s">
        <v>270</v>
      </c>
      <c r="S50" s="261" t="s">
        <v>472</v>
      </c>
    </row>
    <row r="51" spans="1:19" ht="45" x14ac:dyDescent="0.25">
      <c r="A51" s="580"/>
      <c r="B51" s="580"/>
      <c r="C51" s="580"/>
      <c r="D51" s="582"/>
      <c r="E51" s="583"/>
      <c r="F51" s="583"/>
      <c r="G51" s="583"/>
      <c r="H51" s="583"/>
      <c r="I51" s="583"/>
      <c r="J51" s="583"/>
      <c r="K51" s="88" t="s">
        <v>102</v>
      </c>
      <c r="L51" s="111" t="s">
        <v>318</v>
      </c>
      <c r="M51" s="285">
        <v>56500</v>
      </c>
      <c r="N51" s="286">
        <v>56934</v>
      </c>
      <c r="O51" s="270">
        <v>1</v>
      </c>
      <c r="P51" s="92"/>
      <c r="Q51" s="93" t="s">
        <v>270</v>
      </c>
      <c r="R51" s="93" t="s">
        <v>270</v>
      </c>
      <c r="S51" s="311" t="s">
        <v>411</v>
      </c>
    </row>
    <row r="52" spans="1:19" x14ac:dyDescent="0.25">
      <c r="A52" s="103" t="s">
        <v>45</v>
      </c>
      <c r="B52" s="103">
        <v>2</v>
      </c>
      <c r="C52" s="103" t="s">
        <v>47</v>
      </c>
      <c r="D52" s="567" t="s">
        <v>334</v>
      </c>
      <c r="E52" s="568"/>
      <c r="F52" s="568"/>
      <c r="G52" s="568"/>
      <c r="H52" s="425"/>
      <c r="I52" s="425"/>
      <c r="J52" s="425"/>
      <c r="K52" s="568"/>
      <c r="L52" s="568"/>
      <c r="M52" s="568"/>
      <c r="N52" s="425"/>
      <c r="O52" s="425"/>
      <c r="P52" s="425"/>
      <c r="Q52" s="425"/>
      <c r="R52" s="425"/>
      <c r="S52" s="425"/>
    </row>
    <row r="53" spans="1:19" ht="165" x14ac:dyDescent="0.25">
      <c r="A53" s="103" t="s">
        <v>45</v>
      </c>
      <c r="B53" s="103">
        <v>2</v>
      </c>
      <c r="C53" s="106" t="s">
        <v>335</v>
      </c>
      <c r="D53" s="83" t="s">
        <v>336</v>
      </c>
      <c r="E53" s="84" t="s">
        <v>337</v>
      </c>
      <c r="F53" s="83" t="s">
        <v>314</v>
      </c>
      <c r="G53" s="255">
        <v>48753.52</v>
      </c>
      <c r="H53" s="164">
        <v>48753.52</v>
      </c>
      <c r="I53" s="169">
        <v>0</v>
      </c>
      <c r="J53" s="98">
        <f>H53/G53-I53</f>
        <v>1</v>
      </c>
      <c r="K53" s="83" t="s">
        <v>133</v>
      </c>
      <c r="L53" s="84" t="s">
        <v>32</v>
      </c>
      <c r="M53" s="83">
        <v>20</v>
      </c>
      <c r="N53" s="96">
        <v>18</v>
      </c>
      <c r="O53" s="94" t="s">
        <v>270</v>
      </c>
      <c r="P53" s="94" t="s">
        <v>270</v>
      </c>
      <c r="Q53" s="274">
        <f>N53/M53</f>
        <v>0.9</v>
      </c>
      <c r="R53" s="95"/>
      <c r="S53" s="261" t="s">
        <v>466</v>
      </c>
    </row>
    <row r="54" spans="1:19" s="14" customFormat="1" ht="75" x14ac:dyDescent="0.25">
      <c r="A54" s="103" t="s">
        <v>45</v>
      </c>
      <c r="B54" s="103" t="s">
        <v>52</v>
      </c>
      <c r="C54" s="106" t="s">
        <v>335</v>
      </c>
      <c r="D54" s="83" t="s">
        <v>131</v>
      </c>
      <c r="E54" s="84" t="s">
        <v>132</v>
      </c>
      <c r="F54" s="83" t="s">
        <v>314</v>
      </c>
      <c r="G54" s="131">
        <v>0</v>
      </c>
      <c r="H54" s="131">
        <v>0</v>
      </c>
      <c r="I54" s="170">
        <v>0</v>
      </c>
      <c r="J54" s="98">
        <v>0</v>
      </c>
      <c r="K54" s="83" t="s">
        <v>134</v>
      </c>
      <c r="L54" s="84" t="s">
        <v>318</v>
      </c>
      <c r="M54" s="83">
        <v>122</v>
      </c>
      <c r="N54" s="96">
        <v>122</v>
      </c>
      <c r="O54" s="94" t="s">
        <v>270</v>
      </c>
      <c r="P54" s="94" t="s">
        <v>270</v>
      </c>
      <c r="Q54" s="273">
        <f>N54/M54</f>
        <v>1</v>
      </c>
      <c r="R54" s="95"/>
      <c r="S54" s="311" t="s">
        <v>411</v>
      </c>
    </row>
    <row r="55" spans="1:19" ht="165" x14ac:dyDescent="0.25">
      <c r="A55" s="132" t="s">
        <v>45</v>
      </c>
      <c r="B55" s="132">
        <v>2</v>
      </c>
      <c r="C55" s="133" t="s">
        <v>335</v>
      </c>
      <c r="D55" s="88" t="s">
        <v>338</v>
      </c>
      <c r="E55" s="111" t="s">
        <v>339</v>
      </c>
      <c r="F55" s="88" t="s">
        <v>314</v>
      </c>
      <c r="G55" s="134">
        <v>0</v>
      </c>
      <c r="H55" s="134">
        <v>0</v>
      </c>
      <c r="I55" s="64">
        <v>0</v>
      </c>
      <c r="J55" s="65">
        <v>0</v>
      </c>
      <c r="K55" s="88" t="s">
        <v>135</v>
      </c>
      <c r="L55" s="111" t="s">
        <v>318</v>
      </c>
      <c r="M55" s="88">
        <v>205</v>
      </c>
      <c r="N55" s="267">
        <v>106</v>
      </c>
      <c r="O55" s="94" t="s">
        <v>270</v>
      </c>
      <c r="P55" s="94" t="s">
        <v>270</v>
      </c>
      <c r="Q55" s="274">
        <f>N55/M55</f>
        <v>0.51707317073170733</v>
      </c>
      <c r="R55" s="118"/>
      <c r="S55" s="266" t="s">
        <v>473</v>
      </c>
    </row>
    <row r="56" spans="1:19" s="14" customFormat="1" ht="45" x14ac:dyDescent="0.25">
      <c r="A56" s="103" t="s">
        <v>45</v>
      </c>
      <c r="B56" s="83">
        <v>2</v>
      </c>
      <c r="C56" s="103" t="s">
        <v>341</v>
      </c>
      <c r="D56" s="412" t="s">
        <v>344</v>
      </c>
      <c r="E56" s="412"/>
      <c r="F56" s="412"/>
      <c r="G56" s="412"/>
      <c r="H56" s="412"/>
      <c r="I56" s="412"/>
      <c r="J56" s="412"/>
      <c r="K56" s="83" t="s">
        <v>103</v>
      </c>
      <c r="L56" s="84" t="s">
        <v>318</v>
      </c>
      <c r="M56" s="283">
        <v>60730</v>
      </c>
      <c r="N56" s="287">
        <v>69763</v>
      </c>
      <c r="O56" s="273">
        <v>1</v>
      </c>
      <c r="P56" s="238"/>
      <c r="Q56" s="250" t="s">
        <v>270</v>
      </c>
      <c r="R56" s="241" t="s">
        <v>270</v>
      </c>
      <c r="S56" s="311" t="s">
        <v>411</v>
      </c>
    </row>
    <row r="57" spans="1:19" s="14" customFormat="1" ht="165" x14ac:dyDescent="0.25">
      <c r="A57" s="103" t="s">
        <v>45</v>
      </c>
      <c r="B57" s="83">
        <v>2</v>
      </c>
      <c r="C57" s="103" t="s">
        <v>340</v>
      </c>
      <c r="D57" s="502"/>
      <c r="E57" s="502"/>
      <c r="F57" s="502"/>
      <c r="G57" s="502"/>
      <c r="H57" s="502"/>
      <c r="I57" s="502"/>
      <c r="J57" s="502"/>
      <c r="K57" s="83" t="s">
        <v>342</v>
      </c>
      <c r="L57" s="84" t="s">
        <v>343</v>
      </c>
      <c r="M57" s="283">
        <v>539655</v>
      </c>
      <c r="N57" s="287">
        <v>415725</v>
      </c>
      <c r="O57" s="274">
        <f>N57/M57</f>
        <v>0.77035328126302915</v>
      </c>
      <c r="P57" s="238"/>
      <c r="Q57" s="239" t="s">
        <v>270</v>
      </c>
      <c r="R57" s="239" t="s">
        <v>270</v>
      </c>
      <c r="S57" s="266" t="s">
        <v>474</v>
      </c>
    </row>
    <row r="58" spans="1:19" s="14" customFormat="1" ht="75" x14ac:dyDescent="0.25">
      <c r="A58" s="103" t="s">
        <v>45</v>
      </c>
      <c r="B58" s="83">
        <v>2</v>
      </c>
      <c r="C58" s="103" t="s">
        <v>136</v>
      </c>
      <c r="D58" s="505"/>
      <c r="E58" s="505"/>
      <c r="F58" s="505"/>
      <c r="G58" s="505"/>
      <c r="H58" s="505"/>
      <c r="I58" s="505"/>
      <c r="J58" s="505"/>
      <c r="K58" s="83" t="s">
        <v>104</v>
      </c>
      <c r="L58" s="84" t="s">
        <v>343</v>
      </c>
      <c r="M58" s="83">
        <v>2.73</v>
      </c>
      <c r="N58" s="135">
        <v>3.4</v>
      </c>
      <c r="O58" s="273">
        <v>1</v>
      </c>
      <c r="P58" s="238"/>
      <c r="Q58" s="239" t="s">
        <v>270</v>
      </c>
      <c r="R58" s="239" t="s">
        <v>270</v>
      </c>
      <c r="S58" s="311" t="s">
        <v>411</v>
      </c>
    </row>
    <row r="59" spans="1:19" x14ac:dyDescent="0.25">
      <c r="A59" s="136" t="s">
        <v>45</v>
      </c>
      <c r="B59" s="136" t="s">
        <v>52</v>
      </c>
      <c r="C59" s="136" t="s">
        <v>47</v>
      </c>
      <c r="D59" s="569" t="s">
        <v>345</v>
      </c>
      <c r="E59" s="570"/>
      <c r="F59" s="570"/>
      <c r="G59" s="570"/>
      <c r="H59" s="571"/>
      <c r="I59" s="571"/>
      <c r="J59" s="571"/>
      <c r="K59" s="570"/>
      <c r="L59" s="570"/>
      <c r="M59" s="570"/>
      <c r="N59" s="571"/>
      <c r="O59" s="571"/>
      <c r="P59" s="571"/>
      <c r="Q59" s="571"/>
      <c r="R59" s="571"/>
      <c r="S59" s="572"/>
    </row>
    <row r="60" spans="1:19" ht="95.25" customHeight="1" x14ac:dyDescent="0.25">
      <c r="A60" s="132" t="s">
        <v>45</v>
      </c>
      <c r="B60" s="88">
        <v>2</v>
      </c>
      <c r="C60" s="111" t="s">
        <v>136</v>
      </c>
      <c r="D60" s="83" t="s">
        <v>137</v>
      </c>
      <c r="E60" s="83" t="s">
        <v>347</v>
      </c>
      <c r="F60" s="83" t="s">
        <v>314</v>
      </c>
      <c r="G60" s="112">
        <v>40570.512000000002</v>
      </c>
      <c r="H60" s="112">
        <v>40570.512000000002</v>
      </c>
      <c r="I60" s="64">
        <v>0</v>
      </c>
      <c r="J60" s="65">
        <f>H60/G60-I60</f>
        <v>1</v>
      </c>
      <c r="K60" s="83" t="s">
        <v>73</v>
      </c>
      <c r="L60" s="84" t="s">
        <v>318</v>
      </c>
      <c r="M60" s="83">
        <v>87</v>
      </c>
      <c r="N60" s="248">
        <v>70</v>
      </c>
      <c r="O60" s="42" t="s">
        <v>270</v>
      </c>
      <c r="P60" s="42" t="s">
        <v>270</v>
      </c>
      <c r="Q60" s="297">
        <f>N60/M60</f>
        <v>0.8045977011494253</v>
      </c>
      <c r="R60" s="59"/>
      <c r="S60" s="673" t="s">
        <v>489</v>
      </c>
    </row>
    <row r="61" spans="1:19" s="14" customFormat="1" ht="88.5" customHeight="1" x14ac:dyDescent="0.25">
      <c r="A61" s="103" t="s">
        <v>45</v>
      </c>
      <c r="B61" s="83">
        <v>2</v>
      </c>
      <c r="C61" s="84" t="s">
        <v>136</v>
      </c>
      <c r="D61" s="83" t="s">
        <v>138</v>
      </c>
      <c r="E61" s="83" t="s">
        <v>347</v>
      </c>
      <c r="F61" s="83" t="s">
        <v>314</v>
      </c>
      <c r="G61" s="130">
        <v>0</v>
      </c>
      <c r="H61" s="130">
        <v>0</v>
      </c>
      <c r="I61" s="130">
        <v>0</v>
      </c>
      <c r="J61" s="130">
        <v>0</v>
      </c>
      <c r="K61" s="83" t="s">
        <v>74</v>
      </c>
      <c r="L61" s="84" t="s">
        <v>318</v>
      </c>
      <c r="M61" s="83">
        <v>1800</v>
      </c>
      <c r="N61" s="248">
        <v>1597</v>
      </c>
      <c r="O61" s="42" t="s">
        <v>270</v>
      </c>
      <c r="P61" s="42" t="s">
        <v>270</v>
      </c>
      <c r="Q61" s="297">
        <f>N61/M61</f>
        <v>0.88722222222222225</v>
      </c>
      <c r="R61" s="59"/>
      <c r="S61" s="674"/>
    </row>
    <row r="62" spans="1:19" s="14" customFormat="1" ht="97.5" customHeight="1" x14ac:dyDescent="0.25">
      <c r="A62" s="103" t="s">
        <v>45</v>
      </c>
      <c r="B62" s="83">
        <v>2</v>
      </c>
      <c r="C62" s="84" t="s">
        <v>136</v>
      </c>
      <c r="D62" s="83" t="s">
        <v>139</v>
      </c>
      <c r="E62" s="83" t="s">
        <v>347</v>
      </c>
      <c r="F62" s="83" t="s">
        <v>314</v>
      </c>
      <c r="G62" s="130">
        <v>0</v>
      </c>
      <c r="H62" s="130">
        <v>0</v>
      </c>
      <c r="I62" s="130">
        <v>0</v>
      </c>
      <c r="J62" s="130">
        <v>0</v>
      </c>
      <c r="K62" s="83" t="s">
        <v>141</v>
      </c>
      <c r="L62" s="84" t="s">
        <v>318</v>
      </c>
      <c r="M62" s="83">
        <v>9</v>
      </c>
      <c r="N62" s="248">
        <v>8</v>
      </c>
      <c r="O62" s="42" t="s">
        <v>270</v>
      </c>
      <c r="P62" s="42" t="s">
        <v>270</v>
      </c>
      <c r="Q62" s="297">
        <f>N62/M62</f>
        <v>0.88888888888888884</v>
      </c>
      <c r="R62" s="59"/>
      <c r="S62" s="675"/>
    </row>
    <row r="63" spans="1:19" ht="165" x14ac:dyDescent="0.25">
      <c r="A63" s="132" t="s">
        <v>45</v>
      </c>
      <c r="B63" s="88">
        <v>2</v>
      </c>
      <c r="C63" s="100" t="s">
        <v>341</v>
      </c>
      <c r="D63" s="88" t="s">
        <v>140</v>
      </c>
      <c r="E63" s="88" t="s">
        <v>346</v>
      </c>
      <c r="F63" s="104" t="s">
        <v>314</v>
      </c>
      <c r="G63" s="22">
        <v>22211.4</v>
      </c>
      <c r="H63" s="165">
        <v>22211.4</v>
      </c>
      <c r="I63" s="139">
        <v>0</v>
      </c>
      <c r="J63" s="160">
        <f>H63/G63-I63</f>
        <v>1</v>
      </c>
      <c r="K63" s="88" t="s">
        <v>142</v>
      </c>
      <c r="L63" s="111" t="s">
        <v>318</v>
      </c>
      <c r="M63" s="88">
        <v>439</v>
      </c>
      <c r="N63" s="267">
        <v>345</v>
      </c>
      <c r="O63" s="99" t="s">
        <v>270</v>
      </c>
      <c r="P63" s="99" t="s">
        <v>270</v>
      </c>
      <c r="Q63" s="297">
        <f>N63/M63</f>
        <v>0.78587699316628701</v>
      </c>
      <c r="R63" s="118"/>
      <c r="S63" s="266" t="s">
        <v>473</v>
      </c>
    </row>
    <row r="64" spans="1:19" s="14" customFormat="1" x14ac:dyDescent="0.25">
      <c r="A64" s="132" t="s">
        <v>45</v>
      </c>
      <c r="B64" s="88">
        <v>2</v>
      </c>
      <c r="C64" s="140"/>
      <c r="D64" s="411" t="s">
        <v>348</v>
      </c>
      <c r="E64" s="412"/>
      <c r="F64" s="408"/>
      <c r="G64" s="408"/>
      <c r="H64" s="408"/>
      <c r="I64" s="408"/>
      <c r="J64" s="408"/>
      <c r="K64" s="412"/>
      <c r="L64" s="412"/>
      <c r="M64" s="412"/>
      <c r="N64" s="408"/>
      <c r="O64" s="408"/>
      <c r="P64" s="408"/>
      <c r="Q64" s="408"/>
      <c r="R64" s="408"/>
      <c r="S64" s="413"/>
    </row>
    <row r="65" spans="1:19" s="14" customFormat="1" ht="270" x14ac:dyDescent="0.25">
      <c r="A65" s="103" t="s">
        <v>45</v>
      </c>
      <c r="B65" s="103">
        <v>2</v>
      </c>
      <c r="C65" s="103" t="s">
        <v>349</v>
      </c>
      <c r="D65" s="88" t="s">
        <v>143</v>
      </c>
      <c r="E65" s="88" t="s">
        <v>144</v>
      </c>
      <c r="F65" s="83" t="s">
        <v>314</v>
      </c>
      <c r="G65" s="130">
        <v>0</v>
      </c>
      <c r="H65" s="66">
        <v>0</v>
      </c>
      <c r="I65" s="66">
        <v>0</v>
      </c>
      <c r="J65" s="123">
        <v>0</v>
      </c>
      <c r="K65" s="83" t="s">
        <v>146</v>
      </c>
      <c r="L65" s="84" t="s">
        <v>318</v>
      </c>
      <c r="M65" s="83">
        <v>158</v>
      </c>
      <c r="N65" s="142">
        <v>133</v>
      </c>
      <c r="O65" s="99" t="s">
        <v>270</v>
      </c>
      <c r="P65" s="99" t="s">
        <v>270</v>
      </c>
      <c r="Q65" s="298">
        <f>N65/M65</f>
        <v>0.84177215189873422</v>
      </c>
      <c r="R65" s="121"/>
      <c r="S65" s="309" t="s">
        <v>481</v>
      </c>
    </row>
    <row r="66" spans="1:19" s="14" customFormat="1" ht="105" x14ac:dyDescent="0.25">
      <c r="A66" s="103" t="s">
        <v>45</v>
      </c>
      <c r="B66" s="103">
        <v>2</v>
      </c>
      <c r="C66" s="103" t="s">
        <v>349</v>
      </c>
      <c r="D66" s="83" t="s">
        <v>145</v>
      </c>
      <c r="E66" s="83" t="s">
        <v>144</v>
      </c>
      <c r="F66" s="104" t="s">
        <v>314</v>
      </c>
      <c r="G66" s="130">
        <v>0</v>
      </c>
      <c r="H66" s="66">
        <v>0</v>
      </c>
      <c r="I66" s="66">
        <v>0</v>
      </c>
      <c r="J66" s="123">
        <v>0</v>
      </c>
      <c r="K66" s="88" t="s">
        <v>147</v>
      </c>
      <c r="L66" s="111" t="s">
        <v>213</v>
      </c>
      <c r="M66" s="130">
        <v>38500</v>
      </c>
      <c r="N66" s="249">
        <v>48216.546000000002</v>
      </c>
      <c r="O66" s="99" t="s">
        <v>270</v>
      </c>
      <c r="P66" s="99" t="s">
        <v>270</v>
      </c>
      <c r="Q66" s="296">
        <v>1</v>
      </c>
      <c r="R66" s="268"/>
      <c r="S66" s="311" t="s">
        <v>411</v>
      </c>
    </row>
    <row r="67" spans="1:19" s="14" customFormat="1" ht="198.75" customHeight="1" x14ac:dyDescent="0.25">
      <c r="A67" s="103" t="s">
        <v>45</v>
      </c>
      <c r="B67" s="103">
        <v>2</v>
      </c>
      <c r="C67" s="119"/>
      <c r="D67" s="407" t="s">
        <v>350</v>
      </c>
      <c r="E67" s="408"/>
      <c r="F67" s="408"/>
      <c r="G67" s="408"/>
      <c r="H67" s="408"/>
      <c r="I67" s="408"/>
      <c r="J67" s="408"/>
      <c r="K67" s="83" t="s">
        <v>351</v>
      </c>
      <c r="L67" s="83" t="s">
        <v>28</v>
      </c>
      <c r="M67" s="143">
        <v>74</v>
      </c>
      <c r="N67" s="120">
        <v>74</v>
      </c>
      <c r="O67" s="271">
        <f>N67/M67</f>
        <v>1</v>
      </c>
      <c r="P67" s="240"/>
      <c r="Q67" s="240" t="s">
        <v>270</v>
      </c>
      <c r="R67" s="269" t="s">
        <v>270</v>
      </c>
      <c r="S67" s="311" t="s">
        <v>411</v>
      </c>
    </row>
    <row r="68" spans="1:19" s="14" customFormat="1" x14ac:dyDescent="0.25">
      <c r="A68" s="132" t="s">
        <v>45</v>
      </c>
      <c r="B68" s="132">
        <v>2</v>
      </c>
      <c r="C68" s="140"/>
      <c r="D68" s="411" t="s">
        <v>352</v>
      </c>
      <c r="E68" s="412"/>
      <c r="F68" s="408"/>
      <c r="G68" s="408"/>
      <c r="H68" s="408"/>
      <c r="I68" s="412"/>
      <c r="J68" s="412"/>
      <c r="K68" s="408"/>
      <c r="L68" s="408"/>
      <c r="M68" s="408"/>
      <c r="N68" s="408"/>
      <c r="O68" s="408"/>
      <c r="P68" s="408"/>
      <c r="Q68" s="408"/>
      <c r="R68" s="408"/>
      <c r="S68" s="413"/>
    </row>
    <row r="69" spans="1:19" s="14" customFormat="1" ht="72.75" customHeight="1" x14ac:dyDescent="0.25">
      <c r="A69" s="415">
        <v>7</v>
      </c>
      <c r="B69" s="415">
        <v>2</v>
      </c>
      <c r="C69" s="415" t="s">
        <v>349</v>
      </c>
      <c r="D69" s="415" t="s">
        <v>148</v>
      </c>
      <c r="E69" s="415" t="s">
        <v>149</v>
      </c>
      <c r="F69" s="104" t="s">
        <v>314</v>
      </c>
      <c r="G69" s="166">
        <f>445.699+1730.6</f>
        <v>2176.299</v>
      </c>
      <c r="H69" s="166">
        <f>411.889+1596.203</f>
        <v>2008.0920000000001</v>
      </c>
      <c r="I69" s="109">
        <f>G69-H69</f>
        <v>168.20699999999988</v>
      </c>
      <c r="J69" s="109">
        <f>H69/G69</f>
        <v>0.92270960929541401</v>
      </c>
      <c r="K69" s="500" t="s">
        <v>150</v>
      </c>
      <c r="L69" s="415" t="s">
        <v>28</v>
      </c>
      <c r="M69" s="415">
        <v>16</v>
      </c>
      <c r="N69" s="419">
        <v>34.700000000000003</v>
      </c>
      <c r="O69" s="404" t="s">
        <v>270</v>
      </c>
      <c r="P69" s="404" t="s">
        <v>270</v>
      </c>
      <c r="Q69" s="421">
        <v>1</v>
      </c>
      <c r="R69" s="419"/>
      <c r="S69" s="516" t="s">
        <v>411</v>
      </c>
    </row>
    <row r="70" spans="1:19" s="11" customFormat="1" ht="69" customHeight="1" x14ac:dyDescent="0.25">
      <c r="A70" s="416"/>
      <c r="B70" s="416"/>
      <c r="C70" s="416"/>
      <c r="D70" s="416"/>
      <c r="E70" s="416"/>
      <c r="F70" s="83" t="s">
        <v>317</v>
      </c>
      <c r="G70" s="22">
        <f>500+1000</f>
        <v>1500</v>
      </c>
      <c r="H70" s="22">
        <f>500+924.143</f>
        <v>1424.143</v>
      </c>
      <c r="I70" s="109">
        <f>G70-H70</f>
        <v>75.856999999999971</v>
      </c>
      <c r="J70" s="109">
        <f>H70/G70</f>
        <v>0.9494286666666667</v>
      </c>
      <c r="K70" s="416"/>
      <c r="L70" s="416"/>
      <c r="M70" s="416"/>
      <c r="N70" s="420"/>
      <c r="O70" s="404"/>
      <c r="P70" s="404"/>
      <c r="Q70" s="422"/>
      <c r="R70" s="420"/>
      <c r="S70" s="517"/>
    </row>
    <row r="71" spans="1:19" s="16" customFormat="1" ht="26.25" customHeight="1" x14ac:dyDescent="0.25">
      <c r="A71" s="489" t="s">
        <v>185</v>
      </c>
      <c r="B71" s="490"/>
      <c r="C71" s="490"/>
      <c r="D71" s="490"/>
      <c r="E71" s="490"/>
      <c r="F71" s="491"/>
      <c r="G71" s="492"/>
      <c r="H71" s="493"/>
      <c r="I71" s="493"/>
      <c r="J71" s="494"/>
      <c r="K71" s="117"/>
      <c r="L71" s="117"/>
      <c r="M71" s="117"/>
      <c r="N71" s="117"/>
      <c r="O71" s="117"/>
      <c r="P71" s="117"/>
      <c r="Q71" s="117"/>
      <c r="R71" s="117"/>
      <c r="S71" s="117"/>
    </row>
    <row r="72" spans="1:19" s="16" customFormat="1" ht="30" customHeight="1" x14ac:dyDescent="0.25">
      <c r="A72" s="465" t="s">
        <v>20</v>
      </c>
      <c r="B72" s="440"/>
      <c r="C72" s="440"/>
      <c r="D72" s="440"/>
      <c r="E72" s="440"/>
      <c r="F72" s="441"/>
      <c r="G72" s="167">
        <f>G53+G60+G63+G69+G70</f>
        <v>115211.731</v>
      </c>
      <c r="H72" s="256">
        <f>H53+H60+H63+H69+H70</f>
        <v>114967.667</v>
      </c>
      <c r="I72" s="279">
        <f>G72-H72</f>
        <v>244.06399999999849</v>
      </c>
      <c r="J72" s="70">
        <f>H72/(G72-I72)</f>
        <v>1</v>
      </c>
      <c r="K72" s="439" t="s">
        <v>354</v>
      </c>
      <c r="L72" s="440"/>
      <c r="M72" s="440"/>
      <c r="N72" s="441"/>
      <c r="O72" s="495">
        <f>O50+O51+O56+O57+O58+O67+O49</f>
        <v>6.4062682170103846</v>
      </c>
      <c r="P72" s="441"/>
      <c r="Q72" s="470" t="s">
        <v>270</v>
      </c>
      <c r="R72" s="441"/>
      <c r="S72" s="56" t="s">
        <v>270</v>
      </c>
    </row>
    <row r="73" spans="1:19" s="16" customFormat="1" ht="38.25" customHeight="1" x14ac:dyDescent="0.25">
      <c r="A73" s="465" t="s">
        <v>90</v>
      </c>
      <c r="B73" s="440"/>
      <c r="C73" s="440"/>
      <c r="D73" s="440"/>
      <c r="E73" s="440"/>
      <c r="F73" s="441"/>
      <c r="G73" s="167">
        <v>115211.73</v>
      </c>
      <c r="H73" s="280">
        <v>114967.67</v>
      </c>
      <c r="I73" s="279">
        <v>244.06</v>
      </c>
      <c r="J73" s="60" t="s">
        <v>270</v>
      </c>
      <c r="K73" s="439" t="s">
        <v>355</v>
      </c>
      <c r="L73" s="466"/>
      <c r="M73" s="466"/>
      <c r="N73" s="467"/>
      <c r="O73" s="468">
        <v>7</v>
      </c>
      <c r="P73" s="469"/>
      <c r="Q73" s="470" t="s">
        <v>270</v>
      </c>
      <c r="R73" s="471"/>
      <c r="S73" s="50" t="s">
        <v>270</v>
      </c>
    </row>
    <row r="74" spans="1:19" s="16" customFormat="1" ht="25.5" customHeight="1" x14ac:dyDescent="0.25">
      <c r="A74" s="465" t="s">
        <v>21</v>
      </c>
      <c r="B74" s="440"/>
      <c r="C74" s="440"/>
      <c r="D74" s="440"/>
      <c r="E74" s="440"/>
      <c r="F74" s="441"/>
      <c r="G74" s="168"/>
      <c r="H74" s="169"/>
      <c r="I74" s="279"/>
      <c r="J74" s="58" t="s">
        <v>270</v>
      </c>
      <c r="K74" s="472" t="s">
        <v>353</v>
      </c>
      <c r="L74" s="473"/>
      <c r="M74" s="473"/>
      <c r="N74" s="474"/>
      <c r="O74" s="478">
        <f>O72/O73</f>
        <v>0.91518117385862641</v>
      </c>
      <c r="P74" s="479"/>
      <c r="Q74" s="482" t="s">
        <v>270</v>
      </c>
      <c r="R74" s="483"/>
      <c r="S74" s="486" t="s">
        <v>270</v>
      </c>
    </row>
    <row r="75" spans="1:19" s="16" customFormat="1" ht="24" customHeight="1" x14ac:dyDescent="0.25">
      <c r="A75" s="439" t="s">
        <v>91</v>
      </c>
      <c r="B75" s="440"/>
      <c r="C75" s="440"/>
      <c r="D75" s="440"/>
      <c r="E75" s="440"/>
      <c r="F75" s="441"/>
      <c r="G75" s="168">
        <f>G60+G63+G69+G53</f>
        <v>113711.731</v>
      </c>
      <c r="H75" s="168">
        <f>H60+H63+H69+H53</f>
        <v>113543.524</v>
      </c>
      <c r="I75" s="279">
        <f>G75-H75</f>
        <v>168.20699999999488</v>
      </c>
      <c r="J75" s="58" t="s">
        <v>270</v>
      </c>
      <c r="K75" s="475"/>
      <c r="L75" s="476"/>
      <c r="M75" s="476"/>
      <c r="N75" s="477"/>
      <c r="O75" s="480"/>
      <c r="P75" s="481"/>
      <c r="Q75" s="484"/>
      <c r="R75" s="485"/>
      <c r="S75" s="487"/>
    </row>
    <row r="76" spans="1:19" s="16" customFormat="1" ht="21.75" customHeight="1" x14ac:dyDescent="0.25">
      <c r="A76" s="439" t="s">
        <v>92</v>
      </c>
      <c r="B76" s="440"/>
      <c r="C76" s="440"/>
      <c r="D76" s="440"/>
      <c r="E76" s="440"/>
      <c r="F76" s="441"/>
      <c r="G76" s="168"/>
      <c r="H76" s="168"/>
      <c r="I76" s="279"/>
      <c r="J76" s="58" t="s">
        <v>270</v>
      </c>
      <c r="K76" s="475"/>
      <c r="L76" s="476"/>
      <c r="M76" s="476"/>
      <c r="N76" s="477"/>
      <c r="O76" s="480"/>
      <c r="P76" s="481"/>
      <c r="Q76" s="484"/>
      <c r="R76" s="485"/>
      <c r="S76" s="488"/>
    </row>
    <row r="77" spans="1:19" s="16" customFormat="1" ht="22.5" customHeight="1" x14ac:dyDescent="0.25">
      <c r="A77" s="439" t="s">
        <v>93</v>
      </c>
      <c r="B77" s="440"/>
      <c r="C77" s="440"/>
      <c r="D77" s="440"/>
      <c r="E77" s="440"/>
      <c r="F77" s="441"/>
      <c r="G77" s="168">
        <f>G70</f>
        <v>1500</v>
      </c>
      <c r="H77" s="168">
        <f>H70</f>
        <v>1424.143</v>
      </c>
      <c r="I77" s="279">
        <f>G77-H77</f>
        <v>75.856999999999971</v>
      </c>
      <c r="J77" s="60" t="s">
        <v>270</v>
      </c>
      <c r="K77" s="442" t="s">
        <v>356</v>
      </c>
      <c r="L77" s="442"/>
      <c r="M77" s="442"/>
      <c r="N77" s="443"/>
      <c r="O77" s="444" t="s">
        <v>270</v>
      </c>
      <c r="P77" s="444"/>
      <c r="Q77" s="444">
        <f>Q53+Q54+Q55+Q60+Q61+Q62+Q63+Q65+Q66+Q69</f>
        <v>8.6254311280572651</v>
      </c>
      <c r="R77" s="425"/>
      <c r="S77" s="73" t="s">
        <v>270</v>
      </c>
    </row>
    <row r="78" spans="1:19" s="16" customFormat="1" ht="39.75" customHeight="1" x14ac:dyDescent="0.25">
      <c r="A78" s="439" t="s">
        <v>94</v>
      </c>
      <c r="B78" s="440"/>
      <c r="C78" s="440"/>
      <c r="D78" s="440"/>
      <c r="E78" s="440"/>
      <c r="F78" s="441"/>
      <c r="G78" s="57"/>
      <c r="H78" s="71"/>
      <c r="I78" s="71"/>
      <c r="J78" s="60" t="s">
        <v>270</v>
      </c>
      <c r="K78" s="443" t="s">
        <v>357</v>
      </c>
      <c r="L78" s="445"/>
      <c r="M78" s="445"/>
      <c r="N78" s="446"/>
      <c r="O78" s="447" t="s">
        <v>270</v>
      </c>
      <c r="P78" s="448"/>
      <c r="Q78" s="449">
        <v>10</v>
      </c>
      <c r="R78" s="450"/>
      <c r="S78" s="74" t="s">
        <v>270</v>
      </c>
    </row>
    <row r="79" spans="1:19" s="16" customFormat="1" ht="22.5" customHeight="1" x14ac:dyDescent="0.25">
      <c r="A79" s="451" t="s">
        <v>22</v>
      </c>
      <c r="B79" s="452"/>
      <c r="C79" s="452"/>
      <c r="D79" s="452"/>
      <c r="E79" s="452"/>
      <c r="F79" s="453"/>
      <c r="G79" s="57"/>
      <c r="H79" s="71"/>
      <c r="I79" s="71"/>
      <c r="J79" s="60" t="s">
        <v>270</v>
      </c>
      <c r="K79" s="454" t="s">
        <v>358</v>
      </c>
      <c r="L79" s="455"/>
      <c r="M79" s="455"/>
      <c r="N79" s="456"/>
      <c r="O79" s="463" t="s">
        <v>270</v>
      </c>
      <c r="P79" s="463"/>
      <c r="Q79" s="464">
        <f>Q77/Q78</f>
        <v>0.86254311280572649</v>
      </c>
      <c r="R79" s="464"/>
      <c r="S79" s="425" t="s">
        <v>270</v>
      </c>
    </row>
    <row r="80" spans="1:19" s="16" customFormat="1" ht="19.5" customHeight="1" x14ac:dyDescent="0.25">
      <c r="A80" s="426"/>
      <c r="B80" s="426"/>
      <c r="C80" s="426"/>
      <c r="D80" s="426"/>
      <c r="E80" s="426"/>
      <c r="F80" s="426"/>
      <c r="G80" s="75"/>
      <c r="H80" s="71"/>
      <c r="I80" s="71"/>
      <c r="J80" s="60"/>
      <c r="K80" s="457"/>
      <c r="L80" s="458"/>
      <c r="M80" s="458"/>
      <c r="N80" s="459"/>
      <c r="O80" s="463"/>
      <c r="P80" s="463"/>
      <c r="Q80" s="464"/>
      <c r="R80" s="464"/>
      <c r="S80" s="425"/>
    </row>
    <row r="81" spans="1:19" s="16" customFormat="1" ht="15.75" customHeight="1" x14ac:dyDescent="0.25">
      <c r="A81" s="426"/>
      <c r="B81" s="426"/>
      <c r="C81" s="426"/>
      <c r="D81" s="426"/>
      <c r="E81" s="426"/>
      <c r="F81" s="426"/>
      <c r="G81" s="75"/>
      <c r="H81" s="71"/>
      <c r="I81" s="71"/>
      <c r="J81" s="58"/>
      <c r="K81" s="460"/>
      <c r="L81" s="461"/>
      <c r="M81" s="461"/>
      <c r="N81" s="462"/>
      <c r="O81" s="463"/>
      <c r="P81" s="463"/>
      <c r="Q81" s="464"/>
      <c r="R81" s="464"/>
      <c r="S81" s="425"/>
    </row>
    <row r="82" spans="1:19" s="16" customFormat="1" ht="45" customHeight="1" x14ac:dyDescent="0.25">
      <c r="A82" s="427"/>
      <c r="B82" s="428"/>
      <c r="C82" s="428"/>
      <c r="D82" s="428"/>
      <c r="E82" s="428"/>
      <c r="F82" s="429"/>
      <c r="G82" s="63"/>
      <c r="H82" s="50"/>
      <c r="I82" s="50"/>
      <c r="J82" s="76"/>
      <c r="K82" s="430" t="s">
        <v>359</v>
      </c>
      <c r="L82" s="431"/>
      <c r="M82" s="431"/>
      <c r="N82" s="432"/>
      <c r="O82" s="433">
        <f>0.5*O74+0.3*Q79+0.2*J72</f>
        <v>0.91635352077103116</v>
      </c>
      <c r="P82" s="428"/>
      <c r="Q82" s="428"/>
      <c r="R82" s="429"/>
      <c r="S82" s="77" t="s">
        <v>270</v>
      </c>
    </row>
    <row r="83" spans="1:19" s="16" customFormat="1" ht="27.75" customHeight="1" x14ac:dyDescent="0.25">
      <c r="A83" s="434"/>
      <c r="B83" s="434"/>
      <c r="C83" s="434"/>
      <c r="D83" s="434"/>
      <c r="E83" s="434"/>
      <c r="F83" s="434"/>
      <c r="G83" s="78"/>
      <c r="H83" s="78"/>
      <c r="I83" s="78"/>
      <c r="J83" s="78"/>
      <c r="K83" s="435" t="s">
        <v>360</v>
      </c>
      <c r="L83" s="436"/>
      <c r="M83" s="436"/>
      <c r="N83" s="437"/>
      <c r="O83" s="438" t="s">
        <v>468</v>
      </c>
      <c r="P83" s="438"/>
      <c r="Q83" s="438"/>
      <c r="R83" s="438"/>
      <c r="S83" s="74" t="s">
        <v>270</v>
      </c>
    </row>
    <row r="84" spans="1:19" s="16" customFormat="1" ht="21" customHeight="1" x14ac:dyDescent="0.25">
      <c r="A84" s="146" t="s">
        <v>45</v>
      </c>
      <c r="B84" s="146" t="s">
        <v>57</v>
      </c>
      <c r="C84" s="141"/>
      <c r="D84" s="510" t="s">
        <v>361</v>
      </c>
      <c r="E84" s="511"/>
      <c r="F84" s="511"/>
      <c r="G84" s="511"/>
      <c r="H84" s="511"/>
      <c r="I84" s="511"/>
      <c r="J84" s="511"/>
      <c r="K84" s="512"/>
      <c r="L84" s="512"/>
      <c r="M84" s="511"/>
      <c r="N84" s="511"/>
      <c r="O84" s="511"/>
      <c r="P84" s="511"/>
      <c r="Q84" s="511"/>
      <c r="R84" s="511"/>
      <c r="S84" s="513"/>
    </row>
    <row r="85" spans="1:19" s="16" customFormat="1" ht="114" customHeight="1" x14ac:dyDescent="0.25">
      <c r="A85" s="147" t="s">
        <v>45</v>
      </c>
      <c r="B85" s="147" t="s">
        <v>57</v>
      </c>
      <c r="C85" s="147"/>
      <c r="D85" s="407" t="s">
        <v>362</v>
      </c>
      <c r="E85" s="408"/>
      <c r="F85" s="408"/>
      <c r="G85" s="408"/>
      <c r="H85" s="408"/>
      <c r="I85" s="408"/>
      <c r="J85" s="408"/>
      <c r="K85" s="88" t="s">
        <v>105</v>
      </c>
      <c r="L85" s="88" t="s">
        <v>28</v>
      </c>
      <c r="M85" s="149">
        <v>104</v>
      </c>
      <c r="N85" s="144">
        <v>130</v>
      </c>
      <c r="O85" s="275">
        <v>1</v>
      </c>
      <c r="P85" s="144"/>
      <c r="Q85" s="120" t="s">
        <v>270</v>
      </c>
      <c r="R85" s="120" t="s">
        <v>270</v>
      </c>
      <c r="S85" s="312" t="s">
        <v>482</v>
      </c>
    </row>
    <row r="86" spans="1:19" s="16" customFormat="1" ht="99" customHeight="1" x14ac:dyDescent="0.25">
      <c r="A86" s="514" t="s">
        <v>45</v>
      </c>
      <c r="B86" s="514" t="s">
        <v>57</v>
      </c>
      <c r="C86" s="409"/>
      <c r="D86" s="411" t="s">
        <v>363</v>
      </c>
      <c r="E86" s="412"/>
      <c r="F86" s="412"/>
      <c r="G86" s="412"/>
      <c r="H86" s="412"/>
      <c r="I86" s="412"/>
      <c r="J86" s="412"/>
      <c r="K86" s="83" t="s">
        <v>106</v>
      </c>
      <c r="L86" s="84" t="s">
        <v>343</v>
      </c>
      <c r="M86" s="283">
        <v>32199</v>
      </c>
      <c r="N86" s="288">
        <v>41997</v>
      </c>
      <c r="O86" s="275">
        <v>1</v>
      </c>
      <c r="P86" s="144"/>
      <c r="Q86" s="251" t="s">
        <v>270</v>
      </c>
      <c r="R86" s="251" t="s">
        <v>270</v>
      </c>
      <c r="S86" s="312" t="s">
        <v>482</v>
      </c>
    </row>
    <row r="87" spans="1:19" s="16" customFormat="1" ht="177" customHeight="1" x14ac:dyDescent="0.25">
      <c r="A87" s="515"/>
      <c r="B87" s="515"/>
      <c r="C87" s="410"/>
      <c r="D87" s="504"/>
      <c r="E87" s="505"/>
      <c r="F87" s="505"/>
      <c r="G87" s="505"/>
      <c r="H87" s="505"/>
      <c r="I87" s="505"/>
      <c r="J87" s="505"/>
      <c r="K87" s="83" t="s">
        <v>364</v>
      </c>
      <c r="L87" s="84" t="s">
        <v>318</v>
      </c>
      <c r="M87" s="83">
        <v>12</v>
      </c>
      <c r="N87" s="148">
        <v>12</v>
      </c>
      <c r="O87" s="275">
        <f>N87/M87</f>
        <v>1</v>
      </c>
      <c r="P87" s="144"/>
      <c r="Q87" s="251" t="s">
        <v>270</v>
      </c>
      <c r="R87" s="251" t="s">
        <v>270</v>
      </c>
      <c r="S87" s="312" t="s">
        <v>482</v>
      </c>
    </row>
    <row r="88" spans="1:19" s="16" customFormat="1" ht="29.25" customHeight="1" x14ac:dyDescent="0.25">
      <c r="A88" s="150" t="s">
        <v>45</v>
      </c>
      <c r="B88" s="150" t="s">
        <v>57</v>
      </c>
      <c r="C88" s="150" t="s">
        <v>47</v>
      </c>
      <c r="D88" s="411" t="s">
        <v>365</v>
      </c>
      <c r="E88" s="412"/>
      <c r="F88" s="408"/>
      <c r="G88" s="408"/>
      <c r="H88" s="408"/>
      <c r="I88" s="408"/>
      <c r="J88" s="408"/>
      <c r="K88" s="412"/>
      <c r="L88" s="412"/>
      <c r="M88" s="408"/>
      <c r="N88" s="408"/>
      <c r="O88" s="408"/>
      <c r="P88" s="408"/>
      <c r="Q88" s="408"/>
      <c r="R88" s="408"/>
      <c r="S88" s="413"/>
    </row>
    <row r="89" spans="1:19" s="16" customFormat="1" ht="145.5" customHeight="1" x14ac:dyDescent="0.25">
      <c r="A89" s="103" t="s">
        <v>45</v>
      </c>
      <c r="B89" s="103">
        <v>3</v>
      </c>
      <c r="C89" s="103" t="s">
        <v>366</v>
      </c>
      <c r="D89" s="88" t="s">
        <v>153</v>
      </c>
      <c r="E89" s="88" t="s">
        <v>152</v>
      </c>
      <c r="F89" s="83" t="s">
        <v>314</v>
      </c>
      <c r="G89" s="130">
        <v>0</v>
      </c>
      <c r="H89" s="66">
        <v>0</v>
      </c>
      <c r="I89" s="115">
        <v>0</v>
      </c>
      <c r="J89" s="151">
        <v>0</v>
      </c>
      <c r="K89" s="88" t="s">
        <v>156</v>
      </c>
      <c r="L89" s="88" t="s">
        <v>318</v>
      </c>
      <c r="M89" s="143">
        <v>500</v>
      </c>
      <c r="N89" s="246">
        <v>0</v>
      </c>
      <c r="O89" s="120" t="s">
        <v>270</v>
      </c>
      <c r="P89" s="120" t="s">
        <v>270</v>
      </c>
      <c r="Q89" s="291">
        <f>N89/M89</f>
        <v>0</v>
      </c>
      <c r="R89" s="145"/>
      <c r="S89" s="318" t="s">
        <v>488</v>
      </c>
    </row>
    <row r="90" spans="1:19" s="16" customFormat="1" ht="89.25" customHeight="1" x14ac:dyDescent="0.25">
      <c r="A90" s="103" t="s">
        <v>45</v>
      </c>
      <c r="B90" s="103">
        <v>3</v>
      </c>
      <c r="C90" s="106" t="s">
        <v>366</v>
      </c>
      <c r="D90" s="88" t="s">
        <v>367</v>
      </c>
      <c r="E90" s="88" t="s">
        <v>152</v>
      </c>
      <c r="F90" s="83" t="s">
        <v>314</v>
      </c>
      <c r="G90" s="130">
        <v>0</v>
      </c>
      <c r="H90" s="66">
        <v>0</v>
      </c>
      <c r="I90" s="115">
        <v>0</v>
      </c>
      <c r="J90" s="151">
        <v>0</v>
      </c>
      <c r="K90" s="88" t="s">
        <v>368</v>
      </c>
      <c r="L90" s="88" t="s">
        <v>318</v>
      </c>
      <c r="M90" s="149">
        <v>2</v>
      </c>
      <c r="N90" s="144">
        <v>8</v>
      </c>
      <c r="O90" s="120" t="s">
        <v>270</v>
      </c>
      <c r="P90" s="120" t="s">
        <v>270</v>
      </c>
      <c r="Q90" s="299">
        <v>1</v>
      </c>
      <c r="R90" s="145"/>
      <c r="S90" s="312" t="s">
        <v>482</v>
      </c>
    </row>
    <row r="91" spans="1:19" s="16" customFormat="1" ht="87.75" customHeight="1" x14ac:dyDescent="0.25">
      <c r="A91" s="103" t="s">
        <v>45</v>
      </c>
      <c r="B91" s="103">
        <v>3</v>
      </c>
      <c r="C91" s="106" t="s">
        <v>366</v>
      </c>
      <c r="D91" s="83" t="s">
        <v>369</v>
      </c>
      <c r="E91" s="83" t="s">
        <v>152</v>
      </c>
      <c r="F91" s="83" t="s">
        <v>314</v>
      </c>
      <c r="G91" s="130">
        <v>0</v>
      </c>
      <c r="H91" s="72">
        <v>0</v>
      </c>
      <c r="I91" s="124">
        <v>0</v>
      </c>
      <c r="J91" s="151">
        <v>0</v>
      </c>
      <c r="K91" s="83" t="s">
        <v>157</v>
      </c>
      <c r="L91" s="84" t="s">
        <v>318</v>
      </c>
      <c r="M91" s="83">
        <v>1</v>
      </c>
      <c r="N91" s="148">
        <v>1</v>
      </c>
      <c r="O91" s="120" t="s">
        <v>270</v>
      </c>
      <c r="P91" s="120" t="s">
        <v>270</v>
      </c>
      <c r="Q91" s="299">
        <f>N91/M91</f>
        <v>1</v>
      </c>
      <c r="R91" s="145"/>
      <c r="S91" s="312" t="s">
        <v>482</v>
      </c>
    </row>
    <row r="92" spans="1:19" s="16" customFormat="1" ht="69" customHeight="1" x14ac:dyDescent="0.25">
      <c r="A92" s="103" t="s">
        <v>45</v>
      </c>
      <c r="B92" s="103">
        <v>3</v>
      </c>
      <c r="C92" s="106" t="s">
        <v>366</v>
      </c>
      <c r="D92" s="83" t="s">
        <v>154</v>
      </c>
      <c r="E92" s="83" t="s">
        <v>152</v>
      </c>
      <c r="F92" s="83" t="s">
        <v>314</v>
      </c>
      <c r="G92" s="130">
        <v>0</v>
      </c>
      <c r="H92" s="72">
        <v>0</v>
      </c>
      <c r="I92" s="124">
        <v>0</v>
      </c>
      <c r="J92" s="151">
        <v>0</v>
      </c>
      <c r="K92" s="83" t="s">
        <v>370</v>
      </c>
      <c r="L92" s="84" t="s">
        <v>318</v>
      </c>
      <c r="M92" s="83">
        <v>7</v>
      </c>
      <c r="N92" s="148">
        <v>8</v>
      </c>
      <c r="O92" s="120" t="s">
        <v>270</v>
      </c>
      <c r="P92" s="120" t="s">
        <v>270</v>
      </c>
      <c r="Q92" s="299">
        <v>1</v>
      </c>
      <c r="R92" s="145"/>
      <c r="S92" s="312" t="s">
        <v>482</v>
      </c>
    </row>
    <row r="93" spans="1:19" s="16" customFormat="1" ht="156.75" customHeight="1" x14ac:dyDescent="0.25">
      <c r="A93" s="103" t="s">
        <v>45</v>
      </c>
      <c r="B93" s="103">
        <v>3</v>
      </c>
      <c r="C93" s="106" t="s">
        <v>366</v>
      </c>
      <c r="D93" s="83" t="s">
        <v>155</v>
      </c>
      <c r="E93" s="83" t="s">
        <v>152</v>
      </c>
      <c r="F93" s="83" t="s">
        <v>314</v>
      </c>
      <c r="G93" s="22">
        <v>36980.328000000001</v>
      </c>
      <c r="H93" s="22">
        <v>36980.328000000001</v>
      </c>
      <c r="I93" s="158">
        <v>0</v>
      </c>
      <c r="J93" s="151">
        <f>H93/(G93-I93)</f>
        <v>1</v>
      </c>
      <c r="K93" s="83" t="s">
        <v>158</v>
      </c>
      <c r="L93" s="84" t="s">
        <v>371</v>
      </c>
      <c r="M93" s="83" t="s">
        <v>372</v>
      </c>
      <c r="N93" s="242" t="s">
        <v>372</v>
      </c>
      <c r="O93" s="120" t="s">
        <v>270</v>
      </c>
      <c r="P93" s="120" t="s">
        <v>270</v>
      </c>
      <c r="Q93" s="299">
        <v>1</v>
      </c>
      <c r="R93" s="145"/>
      <c r="S93" s="312" t="s">
        <v>482</v>
      </c>
    </row>
    <row r="94" spans="1:19" s="16" customFormat="1" ht="76.5" customHeight="1" x14ac:dyDescent="0.25">
      <c r="A94" s="103" t="s">
        <v>45</v>
      </c>
      <c r="B94" s="103">
        <v>3</v>
      </c>
      <c r="C94" s="103" t="s">
        <v>366</v>
      </c>
      <c r="D94" s="83" t="s">
        <v>145</v>
      </c>
      <c r="E94" s="83" t="s">
        <v>144</v>
      </c>
      <c r="F94" s="83" t="s">
        <v>314</v>
      </c>
      <c r="G94" s="130">
        <v>0</v>
      </c>
      <c r="H94" s="66">
        <v>0</v>
      </c>
      <c r="I94" s="66">
        <v>0</v>
      </c>
      <c r="J94" s="66">
        <v>0</v>
      </c>
      <c r="K94" s="83" t="s">
        <v>159</v>
      </c>
      <c r="L94" s="83" t="s">
        <v>213</v>
      </c>
      <c r="M94" s="83">
        <v>2000</v>
      </c>
      <c r="N94" s="122">
        <v>2060.8789999999999</v>
      </c>
      <c r="O94" s="120" t="s">
        <v>270</v>
      </c>
      <c r="P94" s="120" t="s">
        <v>270</v>
      </c>
      <c r="Q94" s="299">
        <v>1</v>
      </c>
      <c r="R94" s="122"/>
      <c r="S94" s="312" t="s">
        <v>482</v>
      </c>
    </row>
    <row r="95" spans="1:19" s="16" customFormat="1" ht="31.5" customHeight="1" x14ac:dyDescent="0.25">
      <c r="A95" s="489" t="s">
        <v>187</v>
      </c>
      <c r="B95" s="490"/>
      <c r="C95" s="490"/>
      <c r="D95" s="490"/>
      <c r="E95" s="490"/>
      <c r="F95" s="491"/>
      <c r="G95" s="492"/>
      <c r="H95" s="493"/>
      <c r="I95" s="493"/>
      <c r="J95" s="494"/>
      <c r="K95" s="117"/>
      <c r="L95" s="117"/>
      <c r="M95" s="117"/>
      <c r="N95" s="117"/>
      <c r="O95" s="117"/>
      <c r="P95" s="117"/>
      <c r="Q95" s="117"/>
      <c r="R95" s="117"/>
      <c r="S95" s="117"/>
    </row>
    <row r="96" spans="1:19" s="16" customFormat="1" ht="31.5" customHeight="1" x14ac:dyDescent="0.25">
      <c r="A96" s="465" t="s">
        <v>20</v>
      </c>
      <c r="B96" s="440"/>
      <c r="C96" s="440"/>
      <c r="D96" s="440"/>
      <c r="E96" s="440"/>
      <c r="F96" s="441"/>
      <c r="G96" s="167">
        <f>G93</f>
        <v>36980.328000000001</v>
      </c>
      <c r="H96" s="167">
        <f>H93</f>
        <v>36980.328000000001</v>
      </c>
      <c r="I96" s="69">
        <f>G96-H96</f>
        <v>0</v>
      </c>
      <c r="J96" s="70">
        <f>H96/(G96-I96)</f>
        <v>1</v>
      </c>
      <c r="K96" s="439" t="s">
        <v>388</v>
      </c>
      <c r="L96" s="440"/>
      <c r="M96" s="440"/>
      <c r="N96" s="441"/>
      <c r="O96" s="672">
        <f>O86+O87+O85</f>
        <v>3</v>
      </c>
      <c r="P96" s="441"/>
      <c r="Q96" s="470" t="s">
        <v>270</v>
      </c>
      <c r="R96" s="441"/>
      <c r="S96" s="56" t="s">
        <v>270</v>
      </c>
    </row>
    <row r="97" spans="1:19" s="16" customFormat="1" ht="31.5" customHeight="1" x14ac:dyDescent="0.25">
      <c r="A97" s="465" t="s">
        <v>90</v>
      </c>
      <c r="B97" s="440"/>
      <c r="C97" s="440"/>
      <c r="D97" s="440"/>
      <c r="E97" s="440"/>
      <c r="F97" s="441"/>
      <c r="G97" s="167">
        <v>36980.33</v>
      </c>
      <c r="H97" s="167">
        <v>36980.33</v>
      </c>
      <c r="I97" s="69">
        <f>G97-H97</f>
        <v>0</v>
      </c>
      <c r="J97" s="60" t="s">
        <v>270</v>
      </c>
      <c r="K97" s="439" t="s">
        <v>389</v>
      </c>
      <c r="L97" s="466"/>
      <c r="M97" s="466"/>
      <c r="N97" s="467"/>
      <c r="O97" s="468">
        <v>3</v>
      </c>
      <c r="P97" s="469"/>
      <c r="Q97" s="470" t="s">
        <v>270</v>
      </c>
      <c r="R97" s="471"/>
      <c r="S97" s="50" t="s">
        <v>270</v>
      </c>
    </row>
    <row r="98" spans="1:19" s="16" customFormat="1" ht="31.5" customHeight="1" x14ac:dyDescent="0.25">
      <c r="A98" s="465" t="s">
        <v>21</v>
      </c>
      <c r="B98" s="440"/>
      <c r="C98" s="440"/>
      <c r="D98" s="440"/>
      <c r="E98" s="440"/>
      <c r="F98" s="441"/>
      <c r="G98" s="168"/>
      <c r="H98" s="168"/>
      <c r="I98" s="69"/>
      <c r="J98" s="58" t="s">
        <v>270</v>
      </c>
      <c r="K98" s="472" t="s">
        <v>390</v>
      </c>
      <c r="L98" s="473"/>
      <c r="M98" s="473"/>
      <c r="N98" s="474"/>
      <c r="O98" s="507">
        <f>O96/O97</f>
        <v>1</v>
      </c>
      <c r="P98" s="508"/>
      <c r="Q98" s="482" t="s">
        <v>270</v>
      </c>
      <c r="R98" s="483"/>
      <c r="S98" s="486" t="s">
        <v>270</v>
      </c>
    </row>
    <row r="99" spans="1:19" s="16" customFormat="1" ht="31.5" customHeight="1" x14ac:dyDescent="0.25">
      <c r="A99" s="439" t="s">
        <v>91</v>
      </c>
      <c r="B99" s="440"/>
      <c r="C99" s="440"/>
      <c r="D99" s="440"/>
      <c r="E99" s="440"/>
      <c r="F99" s="441"/>
      <c r="G99" s="168">
        <f>G93</f>
        <v>36980.328000000001</v>
      </c>
      <c r="H99" s="168">
        <f>H93</f>
        <v>36980.328000000001</v>
      </c>
      <c r="I99" s="69">
        <f>G99-H99</f>
        <v>0</v>
      </c>
      <c r="J99" s="58" t="s">
        <v>270</v>
      </c>
      <c r="K99" s="475"/>
      <c r="L99" s="476"/>
      <c r="M99" s="476"/>
      <c r="N99" s="477"/>
      <c r="O99" s="427"/>
      <c r="P99" s="509"/>
      <c r="Q99" s="484"/>
      <c r="R99" s="485"/>
      <c r="S99" s="487"/>
    </row>
    <row r="100" spans="1:19" s="16" customFormat="1" ht="31.5" customHeight="1" x14ac:dyDescent="0.25">
      <c r="A100" s="439" t="s">
        <v>92</v>
      </c>
      <c r="B100" s="440"/>
      <c r="C100" s="440"/>
      <c r="D100" s="440"/>
      <c r="E100" s="440"/>
      <c r="F100" s="441"/>
      <c r="G100" s="57"/>
      <c r="H100" s="71"/>
      <c r="I100" s="71"/>
      <c r="J100" s="58" t="s">
        <v>270</v>
      </c>
      <c r="K100" s="475"/>
      <c r="L100" s="476"/>
      <c r="M100" s="476"/>
      <c r="N100" s="477"/>
      <c r="O100" s="427"/>
      <c r="P100" s="509"/>
      <c r="Q100" s="484"/>
      <c r="R100" s="485"/>
      <c r="S100" s="488"/>
    </row>
    <row r="101" spans="1:19" s="16" customFormat="1" ht="31.5" customHeight="1" x14ac:dyDescent="0.25">
      <c r="A101" s="439" t="s">
        <v>93</v>
      </c>
      <c r="B101" s="440"/>
      <c r="C101" s="440"/>
      <c r="D101" s="440"/>
      <c r="E101" s="440"/>
      <c r="F101" s="441"/>
      <c r="G101" s="57"/>
      <c r="H101" s="71"/>
      <c r="I101" s="71"/>
      <c r="J101" s="60" t="s">
        <v>270</v>
      </c>
      <c r="K101" s="442" t="s">
        <v>391</v>
      </c>
      <c r="L101" s="442"/>
      <c r="M101" s="442"/>
      <c r="N101" s="443"/>
      <c r="O101" s="444" t="s">
        <v>270</v>
      </c>
      <c r="P101" s="444"/>
      <c r="Q101" s="444">
        <f>Q89+Q90+Q91+Q92+Q93+Q94</f>
        <v>5</v>
      </c>
      <c r="R101" s="425"/>
      <c r="S101" s="73" t="s">
        <v>270</v>
      </c>
    </row>
    <row r="102" spans="1:19" s="16" customFormat="1" ht="31.5" customHeight="1" x14ac:dyDescent="0.25">
      <c r="A102" s="439" t="s">
        <v>94</v>
      </c>
      <c r="B102" s="440"/>
      <c r="C102" s="440"/>
      <c r="D102" s="440"/>
      <c r="E102" s="440"/>
      <c r="F102" s="441"/>
      <c r="G102" s="57"/>
      <c r="H102" s="71"/>
      <c r="I102" s="71"/>
      <c r="J102" s="60" t="s">
        <v>270</v>
      </c>
      <c r="K102" s="443" t="s">
        <v>392</v>
      </c>
      <c r="L102" s="445"/>
      <c r="M102" s="445"/>
      <c r="N102" s="446"/>
      <c r="O102" s="447" t="s">
        <v>270</v>
      </c>
      <c r="P102" s="448"/>
      <c r="Q102" s="449">
        <v>6</v>
      </c>
      <c r="R102" s="450"/>
      <c r="S102" s="74" t="s">
        <v>270</v>
      </c>
    </row>
    <row r="103" spans="1:19" s="16" customFormat="1" ht="31.5" customHeight="1" x14ac:dyDescent="0.25">
      <c r="A103" s="451" t="s">
        <v>22</v>
      </c>
      <c r="B103" s="452"/>
      <c r="C103" s="452"/>
      <c r="D103" s="452"/>
      <c r="E103" s="452"/>
      <c r="F103" s="453"/>
      <c r="G103" s="57"/>
      <c r="H103" s="71"/>
      <c r="I103" s="71"/>
      <c r="J103" s="60" t="s">
        <v>270</v>
      </c>
      <c r="K103" s="454" t="s">
        <v>393</v>
      </c>
      <c r="L103" s="455"/>
      <c r="M103" s="455"/>
      <c r="N103" s="456"/>
      <c r="O103" s="463" t="s">
        <v>270</v>
      </c>
      <c r="P103" s="463"/>
      <c r="Q103" s="464">
        <f>Q101/Q102</f>
        <v>0.83333333333333337</v>
      </c>
      <c r="R103" s="464"/>
      <c r="S103" s="425" t="s">
        <v>270</v>
      </c>
    </row>
    <row r="104" spans="1:19" s="16" customFormat="1" ht="31.5" customHeight="1" x14ac:dyDescent="0.25">
      <c r="A104" s="426"/>
      <c r="B104" s="426"/>
      <c r="C104" s="426"/>
      <c r="D104" s="426"/>
      <c r="E104" s="426"/>
      <c r="F104" s="426"/>
      <c r="G104" s="75"/>
      <c r="H104" s="71"/>
      <c r="I104" s="71"/>
      <c r="J104" s="60"/>
      <c r="K104" s="457"/>
      <c r="L104" s="458"/>
      <c r="M104" s="458"/>
      <c r="N104" s="459"/>
      <c r="O104" s="463"/>
      <c r="P104" s="463"/>
      <c r="Q104" s="464"/>
      <c r="R104" s="464"/>
      <c r="S104" s="425"/>
    </row>
    <row r="105" spans="1:19" s="16" customFormat="1" ht="31.5" customHeight="1" x14ac:dyDescent="0.25">
      <c r="A105" s="426"/>
      <c r="B105" s="426"/>
      <c r="C105" s="426"/>
      <c r="D105" s="426"/>
      <c r="E105" s="426"/>
      <c r="F105" s="426"/>
      <c r="G105" s="75"/>
      <c r="H105" s="71"/>
      <c r="I105" s="71"/>
      <c r="J105" s="58"/>
      <c r="K105" s="460"/>
      <c r="L105" s="461"/>
      <c r="M105" s="461"/>
      <c r="N105" s="462"/>
      <c r="O105" s="463"/>
      <c r="P105" s="463"/>
      <c r="Q105" s="464"/>
      <c r="R105" s="464"/>
      <c r="S105" s="425"/>
    </row>
    <row r="106" spans="1:19" s="16" customFormat="1" ht="31.5" customHeight="1" x14ac:dyDescent="0.25">
      <c r="A106" s="427"/>
      <c r="B106" s="428"/>
      <c r="C106" s="428"/>
      <c r="D106" s="428"/>
      <c r="E106" s="428"/>
      <c r="F106" s="429"/>
      <c r="G106" s="63"/>
      <c r="H106" s="50"/>
      <c r="I106" s="50"/>
      <c r="J106" s="76"/>
      <c r="K106" s="430" t="s">
        <v>394</v>
      </c>
      <c r="L106" s="431"/>
      <c r="M106" s="431"/>
      <c r="N106" s="432"/>
      <c r="O106" s="433">
        <f>0.5*O98+0.3*Q103+0.2*J96</f>
        <v>0.95</v>
      </c>
      <c r="P106" s="428"/>
      <c r="Q106" s="428"/>
      <c r="R106" s="429"/>
      <c r="S106" s="77" t="s">
        <v>270</v>
      </c>
    </row>
    <row r="107" spans="1:19" s="11" customFormat="1" ht="25.5" customHeight="1" x14ac:dyDescent="0.25">
      <c r="A107" s="434"/>
      <c r="B107" s="434"/>
      <c r="C107" s="434"/>
      <c r="D107" s="434"/>
      <c r="E107" s="434"/>
      <c r="F107" s="434"/>
      <c r="G107" s="78"/>
      <c r="H107" s="78"/>
      <c r="I107" s="78"/>
      <c r="J107" s="78"/>
      <c r="K107" s="435" t="s">
        <v>395</v>
      </c>
      <c r="L107" s="436"/>
      <c r="M107" s="436"/>
      <c r="N107" s="437"/>
      <c r="O107" s="438" t="s">
        <v>490</v>
      </c>
      <c r="P107" s="438"/>
      <c r="Q107" s="438"/>
      <c r="R107" s="438"/>
      <c r="S107" s="74" t="s">
        <v>270</v>
      </c>
    </row>
    <row r="108" spans="1:19" s="16" customFormat="1" ht="29.25" customHeight="1" x14ac:dyDescent="0.25">
      <c r="A108" s="146" t="s">
        <v>45</v>
      </c>
      <c r="B108" s="146" t="s">
        <v>58</v>
      </c>
      <c r="C108" s="141"/>
      <c r="D108" s="496" t="s">
        <v>373</v>
      </c>
      <c r="E108" s="497"/>
      <c r="F108" s="497"/>
      <c r="G108" s="497"/>
      <c r="H108" s="497"/>
      <c r="I108" s="497"/>
      <c r="J108" s="497"/>
      <c r="K108" s="498"/>
      <c r="L108" s="498"/>
      <c r="M108" s="497"/>
      <c r="N108" s="497"/>
      <c r="O108" s="497"/>
      <c r="P108" s="497"/>
      <c r="Q108" s="497"/>
      <c r="R108" s="497"/>
      <c r="S108" s="499"/>
    </row>
    <row r="109" spans="1:19" s="16" customFormat="1" ht="135" x14ac:dyDescent="0.25">
      <c r="A109" s="153" t="s">
        <v>45</v>
      </c>
      <c r="B109" s="153" t="s">
        <v>58</v>
      </c>
      <c r="C109" s="150"/>
      <c r="D109" s="407" t="s">
        <v>374</v>
      </c>
      <c r="E109" s="408"/>
      <c r="F109" s="408"/>
      <c r="G109" s="408"/>
      <c r="H109" s="408"/>
      <c r="I109" s="408"/>
      <c r="J109" s="408"/>
      <c r="K109" s="88" t="s">
        <v>107</v>
      </c>
      <c r="L109" s="88" t="s">
        <v>213</v>
      </c>
      <c r="M109" s="154">
        <v>6750</v>
      </c>
      <c r="N109" s="130">
        <v>6003.33</v>
      </c>
      <c r="O109" s="244"/>
      <c r="P109" s="275">
        <v>1</v>
      </c>
      <c r="Q109" s="251" t="s">
        <v>270</v>
      </c>
      <c r="R109" s="251" t="s">
        <v>270</v>
      </c>
      <c r="S109" s="312" t="s">
        <v>482</v>
      </c>
    </row>
    <row r="110" spans="1:19" s="16" customFormat="1" ht="165" x14ac:dyDescent="0.25">
      <c r="A110" s="103" t="s">
        <v>45</v>
      </c>
      <c r="B110" s="103">
        <v>4</v>
      </c>
      <c r="C110" s="103" t="s">
        <v>375</v>
      </c>
      <c r="D110" s="411" t="s">
        <v>379</v>
      </c>
      <c r="E110" s="412"/>
      <c r="F110" s="412"/>
      <c r="G110" s="412"/>
      <c r="H110" s="412"/>
      <c r="I110" s="412"/>
      <c r="J110" s="500"/>
      <c r="K110" s="12" t="s">
        <v>108</v>
      </c>
      <c r="L110" s="84" t="s">
        <v>376</v>
      </c>
      <c r="M110" s="83">
        <v>23.05</v>
      </c>
      <c r="N110" s="257">
        <v>23</v>
      </c>
      <c r="O110" s="244"/>
      <c r="P110" s="275">
        <v>1</v>
      </c>
      <c r="Q110" s="251" t="s">
        <v>270</v>
      </c>
      <c r="R110" s="251" t="s">
        <v>270</v>
      </c>
      <c r="S110" s="312" t="s">
        <v>482</v>
      </c>
    </row>
    <row r="111" spans="1:19" s="16" customFormat="1" ht="150" x14ac:dyDescent="0.25">
      <c r="A111" s="103" t="s">
        <v>45</v>
      </c>
      <c r="B111" s="103">
        <v>4</v>
      </c>
      <c r="C111" s="103" t="s">
        <v>375</v>
      </c>
      <c r="D111" s="501"/>
      <c r="E111" s="502"/>
      <c r="F111" s="502"/>
      <c r="G111" s="502"/>
      <c r="H111" s="502"/>
      <c r="I111" s="502"/>
      <c r="J111" s="503"/>
      <c r="K111" s="83" t="s">
        <v>109</v>
      </c>
      <c r="L111" s="84" t="s">
        <v>377</v>
      </c>
      <c r="M111" s="83">
        <v>0.16</v>
      </c>
      <c r="N111" s="257">
        <v>0.16</v>
      </c>
      <c r="O111" s="244"/>
      <c r="P111" s="275">
        <f>M111/N111</f>
        <v>1</v>
      </c>
      <c r="Q111" s="251" t="s">
        <v>270</v>
      </c>
      <c r="R111" s="251" t="s">
        <v>270</v>
      </c>
      <c r="S111" s="312" t="s">
        <v>482</v>
      </c>
    </row>
    <row r="112" spans="1:19" s="16" customFormat="1" ht="135" x14ac:dyDescent="0.25">
      <c r="A112" s="103" t="s">
        <v>45</v>
      </c>
      <c r="B112" s="103">
        <v>4</v>
      </c>
      <c r="C112" s="103" t="s">
        <v>375</v>
      </c>
      <c r="D112" s="501"/>
      <c r="E112" s="502"/>
      <c r="F112" s="502"/>
      <c r="G112" s="502"/>
      <c r="H112" s="502"/>
      <c r="I112" s="502"/>
      <c r="J112" s="503"/>
      <c r="K112" s="83" t="s">
        <v>110</v>
      </c>
      <c r="L112" s="84" t="s">
        <v>378</v>
      </c>
      <c r="M112" s="83">
        <v>1.19</v>
      </c>
      <c r="N112" s="257">
        <v>1.03</v>
      </c>
      <c r="O112" s="244"/>
      <c r="P112" s="275">
        <v>1</v>
      </c>
      <c r="Q112" s="251" t="s">
        <v>270</v>
      </c>
      <c r="R112" s="251" t="s">
        <v>270</v>
      </c>
      <c r="S112" s="312" t="s">
        <v>482</v>
      </c>
    </row>
    <row r="113" spans="1:19" s="16" customFormat="1" ht="135" x14ac:dyDescent="0.25">
      <c r="A113" s="103" t="s">
        <v>45</v>
      </c>
      <c r="B113" s="103">
        <v>4</v>
      </c>
      <c r="C113" s="103" t="s">
        <v>375</v>
      </c>
      <c r="D113" s="501"/>
      <c r="E113" s="502"/>
      <c r="F113" s="502"/>
      <c r="G113" s="502"/>
      <c r="H113" s="502"/>
      <c r="I113" s="502"/>
      <c r="J113" s="503"/>
      <c r="K113" s="83" t="s">
        <v>111</v>
      </c>
      <c r="L113" s="84" t="s">
        <v>378</v>
      </c>
      <c r="M113" s="83">
        <v>0.17</v>
      </c>
      <c r="N113" s="257">
        <v>0.23</v>
      </c>
      <c r="O113" s="244"/>
      <c r="P113" s="276">
        <f>M113/N113</f>
        <v>0.73913043478260876</v>
      </c>
      <c r="Q113" s="251" t="s">
        <v>270</v>
      </c>
      <c r="R113" s="251" t="s">
        <v>270</v>
      </c>
      <c r="S113" s="318" t="s">
        <v>492</v>
      </c>
    </row>
    <row r="114" spans="1:19" s="16" customFormat="1" ht="135" x14ac:dyDescent="0.25">
      <c r="A114" s="103" t="s">
        <v>45</v>
      </c>
      <c r="B114" s="103">
        <v>4</v>
      </c>
      <c r="C114" s="103" t="s">
        <v>375</v>
      </c>
      <c r="D114" s="504"/>
      <c r="E114" s="505"/>
      <c r="F114" s="505"/>
      <c r="G114" s="505"/>
      <c r="H114" s="505"/>
      <c r="I114" s="505"/>
      <c r="J114" s="506"/>
      <c r="K114" s="83" t="s">
        <v>112</v>
      </c>
      <c r="L114" s="84" t="s">
        <v>378</v>
      </c>
      <c r="M114" s="83">
        <v>330</v>
      </c>
      <c r="N114" s="148">
        <v>292</v>
      </c>
      <c r="O114" s="244"/>
      <c r="P114" s="275">
        <v>1</v>
      </c>
      <c r="Q114" s="251" t="s">
        <v>270</v>
      </c>
      <c r="R114" s="251" t="s">
        <v>270</v>
      </c>
      <c r="S114" s="312" t="s">
        <v>482</v>
      </c>
    </row>
    <row r="115" spans="1:19" s="16" customFormat="1" ht="26.25" customHeight="1" x14ac:dyDescent="0.25">
      <c r="A115" s="141" t="s">
        <v>45</v>
      </c>
      <c r="B115" s="141" t="s">
        <v>58</v>
      </c>
      <c r="C115" s="141"/>
      <c r="D115" s="411" t="s">
        <v>380</v>
      </c>
      <c r="E115" s="412"/>
      <c r="F115" s="408"/>
      <c r="G115" s="408"/>
      <c r="H115" s="408"/>
      <c r="I115" s="408"/>
      <c r="J115" s="408"/>
      <c r="K115" s="412"/>
      <c r="L115" s="412"/>
      <c r="M115" s="412"/>
      <c r="N115" s="408"/>
      <c r="O115" s="408"/>
      <c r="P115" s="408"/>
      <c r="Q115" s="408"/>
      <c r="R115" s="408"/>
      <c r="S115" s="413"/>
    </row>
    <row r="116" spans="1:19" s="16" customFormat="1" ht="184.5" customHeight="1" x14ac:dyDescent="0.25">
      <c r="A116" s="141" t="s">
        <v>45</v>
      </c>
      <c r="B116" s="141" t="s">
        <v>58</v>
      </c>
      <c r="C116" s="152"/>
      <c r="D116" s="88" t="s">
        <v>161</v>
      </c>
      <c r="E116" s="88" t="s">
        <v>162</v>
      </c>
      <c r="F116" s="27" t="s">
        <v>381</v>
      </c>
      <c r="G116" s="138">
        <v>0</v>
      </c>
      <c r="H116" s="66">
        <v>452.4</v>
      </c>
      <c r="I116" s="115">
        <v>0</v>
      </c>
      <c r="J116" s="151">
        <v>0</v>
      </c>
      <c r="K116" s="83" t="s">
        <v>168</v>
      </c>
      <c r="L116" s="84" t="s">
        <v>169</v>
      </c>
      <c r="M116" s="283">
        <v>840000</v>
      </c>
      <c r="N116" s="288">
        <v>882958</v>
      </c>
      <c r="O116" s="251" t="s">
        <v>270</v>
      </c>
      <c r="P116" s="251" t="s">
        <v>270</v>
      </c>
      <c r="Q116" s="115"/>
      <c r="R116" s="276">
        <f>M116/N116</f>
        <v>0.9513476292190568</v>
      </c>
      <c r="S116" s="318" t="s">
        <v>491</v>
      </c>
    </row>
    <row r="117" spans="1:19" s="16" customFormat="1" ht="210" x14ac:dyDescent="0.25">
      <c r="A117" s="141" t="s">
        <v>45</v>
      </c>
      <c r="B117" s="141" t="s">
        <v>58</v>
      </c>
      <c r="C117" s="152"/>
      <c r="D117" s="83" t="s">
        <v>163</v>
      </c>
      <c r="E117" s="83" t="s">
        <v>162</v>
      </c>
      <c r="F117" s="156" t="s">
        <v>381</v>
      </c>
      <c r="G117" s="138">
        <v>0</v>
      </c>
      <c r="H117" s="137">
        <v>398.24</v>
      </c>
      <c r="I117" s="158">
        <v>0</v>
      </c>
      <c r="J117" s="151">
        <v>0</v>
      </c>
      <c r="K117" s="83" t="s">
        <v>170</v>
      </c>
      <c r="L117" s="84" t="s">
        <v>171</v>
      </c>
      <c r="M117" s="283">
        <v>5650</v>
      </c>
      <c r="N117" s="288">
        <v>5945</v>
      </c>
      <c r="O117" s="251" t="s">
        <v>270</v>
      </c>
      <c r="P117" s="251" t="s">
        <v>270</v>
      </c>
      <c r="Q117" s="245"/>
      <c r="R117" s="276">
        <f>M117/N117</f>
        <v>0.95037846930193437</v>
      </c>
      <c r="S117" s="318" t="s">
        <v>493</v>
      </c>
    </row>
    <row r="118" spans="1:19" s="16" customFormat="1" ht="90" x14ac:dyDescent="0.25">
      <c r="A118" s="141" t="s">
        <v>45</v>
      </c>
      <c r="B118" s="141" t="s">
        <v>58</v>
      </c>
      <c r="C118" s="152"/>
      <c r="D118" s="83" t="s">
        <v>164</v>
      </c>
      <c r="E118" s="83" t="s">
        <v>162</v>
      </c>
      <c r="F118" s="156" t="s">
        <v>381</v>
      </c>
      <c r="G118" s="138">
        <v>0</v>
      </c>
      <c r="H118" s="137">
        <v>57.86</v>
      </c>
      <c r="I118" s="158">
        <v>0</v>
      </c>
      <c r="J118" s="151">
        <v>0</v>
      </c>
      <c r="K118" s="83" t="s">
        <v>172</v>
      </c>
      <c r="L118" s="84" t="s">
        <v>173</v>
      </c>
      <c r="M118" s="283">
        <v>10300</v>
      </c>
      <c r="N118" s="288">
        <v>8316</v>
      </c>
      <c r="O118" s="251" t="s">
        <v>270</v>
      </c>
      <c r="P118" s="251" t="s">
        <v>270</v>
      </c>
      <c r="Q118" s="245"/>
      <c r="R118" s="275">
        <v>1</v>
      </c>
      <c r="S118" s="312" t="s">
        <v>482</v>
      </c>
    </row>
    <row r="119" spans="1:19" s="16" customFormat="1" ht="77.25" customHeight="1" x14ac:dyDescent="0.25">
      <c r="A119" s="141" t="s">
        <v>45</v>
      </c>
      <c r="B119" s="141" t="s">
        <v>58</v>
      </c>
      <c r="C119" s="152"/>
      <c r="D119" s="83" t="s">
        <v>165</v>
      </c>
      <c r="E119" s="83" t="s">
        <v>162</v>
      </c>
      <c r="F119" s="156" t="s">
        <v>381</v>
      </c>
      <c r="G119" s="138">
        <v>0</v>
      </c>
      <c r="H119" s="137">
        <v>0</v>
      </c>
      <c r="I119" s="158">
        <v>0</v>
      </c>
      <c r="J119" s="151">
        <v>0</v>
      </c>
      <c r="K119" s="83" t="s">
        <v>174</v>
      </c>
      <c r="L119" s="84" t="s">
        <v>173</v>
      </c>
      <c r="M119" s="283">
        <v>930</v>
      </c>
      <c r="N119" s="288">
        <v>1360</v>
      </c>
      <c r="O119" s="251" t="s">
        <v>270</v>
      </c>
      <c r="P119" s="251" t="s">
        <v>270</v>
      </c>
      <c r="Q119" s="245"/>
      <c r="R119" s="276">
        <f>M119/N119</f>
        <v>0.68382352941176472</v>
      </c>
      <c r="S119" s="318" t="s">
        <v>494</v>
      </c>
    </row>
    <row r="120" spans="1:19" s="16" customFormat="1" ht="69" customHeight="1" x14ac:dyDescent="0.25">
      <c r="A120" s="103" t="s">
        <v>45</v>
      </c>
      <c r="B120" s="103" t="s">
        <v>58</v>
      </c>
      <c r="C120" s="106"/>
      <c r="D120" s="157" t="s">
        <v>166</v>
      </c>
      <c r="E120" s="157" t="s">
        <v>167</v>
      </c>
      <c r="F120" s="156" t="s">
        <v>381</v>
      </c>
      <c r="G120" s="130">
        <v>0</v>
      </c>
      <c r="H120" s="159">
        <v>0</v>
      </c>
      <c r="I120" s="158">
        <v>0</v>
      </c>
      <c r="J120" s="151">
        <v>0</v>
      </c>
      <c r="K120" s="157" t="s">
        <v>175</v>
      </c>
      <c r="L120" s="155" t="s">
        <v>173</v>
      </c>
      <c r="M120" s="283">
        <v>40000</v>
      </c>
      <c r="N120" s="283">
        <v>36264</v>
      </c>
      <c r="O120" s="251" t="s">
        <v>270</v>
      </c>
      <c r="P120" s="251" t="s">
        <v>270</v>
      </c>
      <c r="Q120" s="245"/>
      <c r="R120" s="275">
        <v>1</v>
      </c>
      <c r="S120" s="312" t="s">
        <v>482</v>
      </c>
    </row>
    <row r="121" spans="1:19" s="16" customFormat="1" ht="28.5" customHeight="1" x14ac:dyDescent="0.25">
      <c r="A121" s="489" t="s">
        <v>186</v>
      </c>
      <c r="B121" s="490"/>
      <c r="C121" s="490"/>
      <c r="D121" s="490"/>
      <c r="E121" s="490"/>
      <c r="F121" s="491"/>
      <c r="G121" s="492"/>
      <c r="H121" s="493"/>
      <c r="I121" s="493"/>
      <c r="J121" s="494"/>
      <c r="K121" s="117"/>
      <c r="L121" s="117"/>
      <c r="M121" s="117"/>
      <c r="N121" s="117"/>
      <c r="O121" s="117"/>
      <c r="P121" s="117"/>
      <c r="Q121" s="117"/>
      <c r="R121" s="117"/>
      <c r="S121" s="117"/>
    </row>
    <row r="122" spans="1:19" s="16" customFormat="1" ht="28.5" customHeight="1" x14ac:dyDescent="0.25">
      <c r="A122" s="465" t="s">
        <v>20</v>
      </c>
      <c r="B122" s="440"/>
      <c r="C122" s="440"/>
      <c r="D122" s="440"/>
      <c r="E122" s="440"/>
      <c r="F122" s="441"/>
      <c r="G122" s="167">
        <f>G116+G117+G118</f>
        <v>0</v>
      </c>
      <c r="H122" s="167">
        <f>H116+H117+H118</f>
        <v>908.5</v>
      </c>
      <c r="I122" s="69"/>
      <c r="J122" s="70">
        <v>1</v>
      </c>
      <c r="K122" s="439" t="s">
        <v>396</v>
      </c>
      <c r="L122" s="440"/>
      <c r="M122" s="440"/>
      <c r="N122" s="441"/>
      <c r="O122" s="495">
        <f>P109+P110+P111+P112+P113+P114</f>
        <v>5.7391304347826084</v>
      </c>
      <c r="P122" s="441"/>
      <c r="Q122" s="470" t="s">
        <v>270</v>
      </c>
      <c r="R122" s="441"/>
      <c r="S122" s="56" t="s">
        <v>270</v>
      </c>
    </row>
    <row r="123" spans="1:19" s="16" customFormat="1" ht="28.5" customHeight="1" x14ac:dyDescent="0.25">
      <c r="A123" s="465" t="s">
        <v>90</v>
      </c>
      <c r="B123" s="440"/>
      <c r="C123" s="440"/>
      <c r="D123" s="440"/>
      <c r="E123" s="440"/>
      <c r="F123" s="441"/>
      <c r="G123" s="167"/>
      <c r="H123" s="167"/>
      <c r="I123" s="69"/>
      <c r="J123" s="60" t="s">
        <v>270</v>
      </c>
      <c r="K123" s="439" t="s">
        <v>397</v>
      </c>
      <c r="L123" s="466"/>
      <c r="M123" s="466"/>
      <c r="N123" s="467"/>
      <c r="O123" s="468">
        <v>6</v>
      </c>
      <c r="P123" s="469"/>
      <c r="Q123" s="470" t="s">
        <v>270</v>
      </c>
      <c r="R123" s="471"/>
      <c r="S123" s="50" t="s">
        <v>270</v>
      </c>
    </row>
    <row r="124" spans="1:19" s="16" customFormat="1" ht="28.5" customHeight="1" x14ac:dyDescent="0.25">
      <c r="A124" s="465" t="s">
        <v>21</v>
      </c>
      <c r="B124" s="440"/>
      <c r="C124" s="440"/>
      <c r="D124" s="440"/>
      <c r="E124" s="440"/>
      <c r="F124" s="441"/>
      <c r="G124" s="167"/>
      <c r="H124" s="168"/>
      <c r="I124" s="71"/>
      <c r="J124" s="58" t="s">
        <v>270</v>
      </c>
      <c r="K124" s="472" t="s">
        <v>398</v>
      </c>
      <c r="L124" s="473"/>
      <c r="M124" s="473"/>
      <c r="N124" s="474"/>
      <c r="O124" s="478">
        <f>O122/O123</f>
        <v>0.9565217391304347</v>
      </c>
      <c r="P124" s="479"/>
      <c r="Q124" s="482" t="s">
        <v>270</v>
      </c>
      <c r="R124" s="483"/>
      <c r="S124" s="486" t="s">
        <v>270</v>
      </c>
    </row>
    <row r="125" spans="1:19" s="16" customFormat="1" ht="28.5" customHeight="1" x14ac:dyDescent="0.25">
      <c r="A125" s="439" t="s">
        <v>91</v>
      </c>
      <c r="B125" s="440"/>
      <c r="C125" s="440"/>
      <c r="D125" s="440"/>
      <c r="E125" s="440"/>
      <c r="F125" s="441"/>
      <c r="G125" s="167"/>
      <c r="H125" s="168"/>
      <c r="I125" s="71"/>
      <c r="J125" s="58" t="s">
        <v>270</v>
      </c>
      <c r="K125" s="475"/>
      <c r="L125" s="476"/>
      <c r="M125" s="476"/>
      <c r="N125" s="477"/>
      <c r="O125" s="480"/>
      <c r="P125" s="481"/>
      <c r="Q125" s="484"/>
      <c r="R125" s="485"/>
      <c r="S125" s="487"/>
    </row>
    <row r="126" spans="1:19" s="16" customFormat="1" ht="28.5" customHeight="1" x14ac:dyDescent="0.25">
      <c r="A126" s="439" t="s">
        <v>92</v>
      </c>
      <c r="B126" s="440"/>
      <c r="C126" s="440"/>
      <c r="D126" s="440"/>
      <c r="E126" s="440"/>
      <c r="F126" s="441"/>
      <c r="G126" s="167"/>
      <c r="H126" s="168"/>
      <c r="I126" s="71"/>
      <c r="J126" s="58" t="s">
        <v>270</v>
      </c>
      <c r="K126" s="475"/>
      <c r="L126" s="476"/>
      <c r="M126" s="476"/>
      <c r="N126" s="477"/>
      <c r="O126" s="480"/>
      <c r="P126" s="481"/>
      <c r="Q126" s="484"/>
      <c r="R126" s="485"/>
      <c r="S126" s="488"/>
    </row>
    <row r="127" spans="1:19" s="16" customFormat="1" ht="28.5" customHeight="1" x14ac:dyDescent="0.25">
      <c r="A127" s="439" t="s">
        <v>93</v>
      </c>
      <c r="B127" s="440"/>
      <c r="C127" s="440"/>
      <c r="D127" s="440"/>
      <c r="E127" s="440"/>
      <c r="F127" s="441"/>
      <c r="G127" s="167"/>
      <c r="H127" s="168"/>
      <c r="I127" s="71"/>
      <c r="J127" s="60" t="s">
        <v>270</v>
      </c>
      <c r="K127" s="442" t="s">
        <v>399</v>
      </c>
      <c r="L127" s="442"/>
      <c r="M127" s="442"/>
      <c r="N127" s="443"/>
      <c r="O127" s="444" t="s">
        <v>270</v>
      </c>
      <c r="P127" s="444"/>
      <c r="Q127" s="444">
        <f>R116+R117+R118+R119+R120</f>
        <v>4.5855496279327559</v>
      </c>
      <c r="R127" s="425"/>
      <c r="S127" s="73" t="s">
        <v>270</v>
      </c>
    </row>
    <row r="128" spans="1:19" s="16" customFormat="1" ht="28.5" customHeight="1" x14ac:dyDescent="0.25">
      <c r="A128" s="439" t="s">
        <v>94</v>
      </c>
      <c r="B128" s="440"/>
      <c r="C128" s="440"/>
      <c r="D128" s="440"/>
      <c r="E128" s="440"/>
      <c r="F128" s="441"/>
      <c r="G128" s="167"/>
      <c r="H128" s="168"/>
      <c r="I128" s="71"/>
      <c r="J128" s="60" t="s">
        <v>270</v>
      </c>
      <c r="K128" s="443" t="s">
        <v>400</v>
      </c>
      <c r="L128" s="445"/>
      <c r="M128" s="445"/>
      <c r="N128" s="446"/>
      <c r="O128" s="447" t="s">
        <v>270</v>
      </c>
      <c r="P128" s="448"/>
      <c r="Q128" s="449">
        <v>5</v>
      </c>
      <c r="R128" s="450"/>
      <c r="S128" s="74" t="s">
        <v>270</v>
      </c>
    </row>
    <row r="129" spans="1:19" s="16" customFormat="1" ht="28.5" customHeight="1" x14ac:dyDescent="0.25">
      <c r="A129" s="451" t="s">
        <v>22</v>
      </c>
      <c r="B129" s="452"/>
      <c r="C129" s="452"/>
      <c r="D129" s="452"/>
      <c r="E129" s="452"/>
      <c r="F129" s="453"/>
      <c r="G129" s="167">
        <f>G123+G124+G125</f>
        <v>0</v>
      </c>
      <c r="H129" s="167">
        <v>908.5</v>
      </c>
      <c r="I129" s="71"/>
      <c r="J129" s="60" t="s">
        <v>270</v>
      </c>
      <c r="K129" s="454" t="s">
        <v>401</v>
      </c>
      <c r="L129" s="455"/>
      <c r="M129" s="455"/>
      <c r="N129" s="456"/>
      <c r="O129" s="463" t="s">
        <v>270</v>
      </c>
      <c r="P129" s="463"/>
      <c r="Q129" s="464">
        <f>Q127/Q128</f>
        <v>0.91710992558655113</v>
      </c>
      <c r="R129" s="464"/>
      <c r="S129" s="425" t="s">
        <v>270</v>
      </c>
    </row>
    <row r="130" spans="1:19" s="16" customFormat="1" ht="28.5" customHeight="1" x14ac:dyDescent="0.25">
      <c r="A130" s="426"/>
      <c r="B130" s="426"/>
      <c r="C130" s="426"/>
      <c r="D130" s="426"/>
      <c r="E130" s="426"/>
      <c r="F130" s="426"/>
      <c r="G130" s="75"/>
      <c r="H130" s="71"/>
      <c r="I130" s="71"/>
      <c r="J130" s="60"/>
      <c r="K130" s="457"/>
      <c r="L130" s="458"/>
      <c r="M130" s="458"/>
      <c r="N130" s="459"/>
      <c r="O130" s="463"/>
      <c r="P130" s="463"/>
      <c r="Q130" s="464"/>
      <c r="R130" s="464"/>
      <c r="S130" s="425"/>
    </row>
    <row r="131" spans="1:19" s="16" customFormat="1" ht="28.5" customHeight="1" x14ac:dyDescent="0.25">
      <c r="A131" s="426"/>
      <c r="B131" s="426"/>
      <c r="C131" s="426"/>
      <c r="D131" s="426"/>
      <c r="E131" s="426"/>
      <c r="F131" s="426"/>
      <c r="G131" s="75"/>
      <c r="H131" s="71"/>
      <c r="I131" s="71"/>
      <c r="J131" s="58"/>
      <c r="K131" s="460"/>
      <c r="L131" s="461"/>
      <c r="M131" s="461"/>
      <c r="N131" s="462"/>
      <c r="O131" s="463"/>
      <c r="P131" s="463"/>
      <c r="Q131" s="464"/>
      <c r="R131" s="464"/>
      <c r="S131" s="425"/>
    </row>
    <row r="132" spans="1:19" s="16" customFormat="1" ht="28.5" customHeight="1" x14ac:dyDescent="0.25">
      <c r="A132" s="427"/>
      <c r="B132" s="428"/>
      <c r="C132" s="428"/>
      <c r="D132" s="428"/>
      <c r="E132" s="428"/>
      <c r="F132" s="429"/>
      <c r="G132" s="63"/>
      <c r="H132" s="50"/>
      <c r="I132" s="50"/>
      <c r="J132" s="76"/>
      <c r="K132" s="430" t="s">
        <v>402</v>
      </c>
      <c r="L132" s="431"/>
      <c r="M132" s="431"/>
      <c r="N132" s="432"/>
      <c r="O132" s="433">
        <f>0.5*O124+0.3*Q129+0.2*J122</f>
        <v>0.9533938472411827</v>
      </c>
      <c r="P132" s="428"/>
      <c r="Q132" s="428"/>
      <c r="R132" s="429"/>
      <c r="S132" s="77" t="s">
        <v>270</v>
      </c>
    </row>
    <row r="133" spans="1:19" s="11" customFormat="1" ht="27.75" customHeight="1" x14ac:dyDescent="0.25">
      <c r="A133" s="434"/>
      <c r="B133" s="434"/>
      <c r="C133" s="434"/>
      <c r="D133" s="434"/>
      <c r="E133" s="434"/>
      <c r="F133" s="434"/>
      <c r="G133" s="78"/>
      <c r="H133" s="78"/>
      <c r="I133" s="78"/>
      <c r="J133" s="78"/>
      <c r="K133" s="435" t="s">
        <v>403</v>
      </c>
      <c r="L133" s="436"/>
      <c r="M133" s="436"/>
      <c r="N133" s="437"/>
      <c r="O133" s="438" t="s">
        <v>467</v>
      </c>
      <c r="P133" s="438"/>
      <c r="Q133" s="438"/>
      <c r="R133" s="438"/>
      <c r="S133" s="74" t="s">
        <v>270</v>
      </c>
    </row>
    <row r="134" spans="1:19" s="16" customFormat="1" ht="31.5" customHeight="1" x14ac:dyDescent="0.25">
      <c r="A134" s="146" t="s">
        <v>45</v>
      </c>
      <c r="B134" s="146" t="s">
        <v>48</v>
      </c>
      <c r="C134" s="146"/>
      <c r="D134" s="496" t="s">
        <v>382</v>
      </c>
      <c r="E134" s="497"/>
      <c r="F134" s="497"/>
      <c r="G134" s="497"/>
      <c r="H134" s="497"/>
      <c r="I134" s="497"/>
      <c r="J134" s="497"/>
      <c r="K134" s="498"/>
      <c r="L134" s="498"/>
      <c r="M134" s="498"/>
      <c r="N134" s="497"/>
      <c r="O134" s="497"/>
      <c r="P134" s="497"/>
      <c r="Q134" s="497"/>
      <c r="R134" s="497"/>
      <c r="S134" s="499"/>
    </row>
    <row r="135" spans="1:19" s="16" customFormat="1" ht="105" x14ac:dyDescent="0.25">
      <c r="A135" s="141" t="s">
        <v>45</v>
      </c>
      <c r="B135" s="141" t="s">
        <v>48</v>
      </c>
      <c r="C135" s="141"/>
      <c r="D135" s="407" t="s">
        <v>383</v>
      </c>
      <c r="E135" s="408"/>
      <c r="F135" s="408"/>
      <c r="G135" s="408"/>
      <c r="H135" s="408"/>
      <c r="I135" s="408"/>
      <c r="J135" s="408"/>
      <c r="K135" s="88" t="s">
        <v>113</v>
      </c>
      <c r="L135" s="111" t="s">
        <v>28</v>
      </c>
      <c r="M135" s="83">
        <v>88.5</v>
      </c>
      <c r="N135" s="243">
        <v>88.5</v>
      </c>
      <c r="O135" s="275">
        <f>N135/M135</f>
        <v>1</v>
      </c>
      <c r="P135" s="144"/>
      <c r="Q135" s="251" t="s">
        <v>270</v>
      </c>
      <c r="R135" s="251" t="s">
        <v>270</v>
      </c>
      <c r="S135" s="312" t="s">
        <v>482</v>
      </c>
    </row>
    <row r="136" spans="1:19" s="16" customFormat="1" ht="120" x14ac:dyDescent="0.25">
      <c r="A136" s="141" t="s">
        <v>45</v>
      </c>
      <c r="B136" s="141" t="s">
        <v>48</v>
      </c>
      <c r="C136" s="141" t="s">
        <v>47</v>
      </c>
      <c r="D136" s="411" t="s">
        <v>384</v>
      </c>
      <c r="E136" s="412"/>
      <c r="F136" s="412"/>
      <c r="G136" s="412"/>
      <c r="H136" s="412"/>
      <c r="I136" s="412"/>
      <c r="J136" s="412"/>
      <c r="K136" s="83" t="s">
        <v>30</v>
      </c>
      <c r="L136" s="84" t="s">
        <v>28</v>
      </c>
      <c r="M136" s="83">
        <v>138.58000000000001</v>
      </c>
      <c r="N136" s="243">
        <v>138.58000000000001</v>
      </c>
      <c r="O136" s="275">
        <f>N136/M136</f>
        <v>1</v>
      </c>
      <c r="P136" s="144"/>
      <c r="Q136" s="251" t="s">
        <v>270</v>
      </c>
      <c r="R136" s="251" t="s">
        <v>270</v>
      </c>
      <c r="S136" s="312" t="s">
        <v>482</v>
      </c>
    </row>
    <row r="137" spans="1:19" s="16" customFormat="1" ht="90" x14ac:dyDescent="0.25">
      <c r="A137" s="141"/>
      <c r="B137" s="141"/>
      <c r="C137" s="141"/>
      <c r="D137" s="501"/>
      <c r="E137" s="502"/>
      <c r="F137" s="502"/>
      <c r="G137" s="502"/>
      <c r="H137" s="502"/>
      <c r="I137" s="502"/>
      <c r="J137" s="502"/>
      <c r="K137" s="83" t="s">
        <v>27</v>
      </c>
      <c r="L137" s="84" t="s">
        <v>28</v>
      </c>
      <c r="M137" s="83">
        <v>78.13</v>
      </c>
      <c r="N137" s="243">
        <v>78.13</v>
      </c>
      <c r="O137" s="275">
        <f>N137/M137</f>
        <v>1</v>
      </c>
      <c r="P137" s="144"/>
      <c r="Q137" s="251" t="s">
        <v>270</v>
      </c>
      <c r="R137" s="251" t="s">
        <v>270</v>
      </c>
      <c r="S137" s="312" t="s">
        <v>482</v>
      </c>
    </row>
    <row r="138" spans="1:19" s="16" customFormat="1" ht="105" x14ac:dyDescent="0.25">
      <c r="A138" s="141"/>
      <c r="B138" s="141"/>
      <c r="C138" s="141"/>
      <c r="D138" s="501"/>
      <c r="E138" s="502"/>
      <c r="F138" s="502"/>
      <c r="G138" s="502"/>
      <c r="H138" s="502"/>
      <c r="I138" s="502"/>
      <c r="J138" s="502"/>
      <c r="K138" s="83" t="s">
        <v>31</v>
      </c>
      <c r="L138" s="84" t="s">
        <v>28</v>
      </c>
      <c r="M138" s="83">
        <v>19.05</v>
      </c>
      <c r="N138" s="243">
        <v>19.05</v>
      </c>
      <c r="O138" s="275">
        <f>N138/M138</f>
        <v>1</v>
      </c>
      <c r="P138" s="144"/>
      <c r="Q138" s="251" t="s">
        <v>270</v>
      </c>
      <c r="R138" s="251" t="s">
        <v>270</v>
      </c>
      <c r="S138" s="312" t="s">
        <v>482</v>
      </c>
    </row>
    <row r="139" spans="1:19" s="16" customFormat="1" ht="210" x14ac:dyDescent="0.25">
      <c r="A139" s="141"/>
      <c r="B139" s="141"/>
      <c r="C139" s="141"/>
      <c r="D139" s="501"/>
      <c r="E139" s="502"/>
      <c r="F139" s="502"/>
      <c r="G139" s="502"/>
      <c r="H139" s="502"/>
      <c r="I139" s="502"/>
      <c r="J139" s="502"/>
      <c r="K139" s="83" t="s">
        <v>36</v>
      </c>
      <c r="L139" s="84" t="s">
        <v>28</v>
      </c>
      <c r="M139" s="83">
        <v>13.34</v>
      </c>
      <c r="N139" s="257">
        <v>8.6999999999999993</v>
      </c>
      <c r="O139" s="252"/>
      <c r="P139" s="275">
        <v>1</v>
      </c>
      <c r="Q139" s="251" t="s">
        <v>270</v>
      </c>
      <c r="R139" s="251" t="s">
        <v>270</v>
      </c>
      <c r="S139" s="312" t="s">
        <v>482</v>
      </c>
    </row>
    <row r="140" spans="1:19" s="16" customFormat="1" ht="240" x14ac:dyDescent="0.25">
      <c r="A140" s="141"/>
      <c r="B140" s="141"/>
      <c r="C140" s="141"/>
      <c r="D140" s="501"/>
      <c r="E140" s="502"/>
      <c r="F140" s="502"/>
      <c r="G140" s="502"/>
      <c r="H140" s="502"/>
      <c r="I140" s="502"/>
      <c r="J140" s="502"/>
      <c r="K140" s="83" t="s">
        <v>33</v>
      </c>
      <c r="L140" s="84" t="s">
        <v>28</v>
      </c>
      <c r="M140" s="83">
        <v>33.299999999999997</v>
      </c>
      <c r="N140" s="257">
        <v>26.31</v>
      </c>
      <c r="O140" s="144"/>
      <c r="P140" s="275">
        <v>1</v>
      </c>
      <c r="Q140" s="251" t="s">
        <v>270</v>
      </c>
      <c r="R140" s="251" t="s">
        <v>270</v>
      </c>
      <c r="S140" s="312" t="s">
        <v>482</v>
      </c>
    </row>
    <row r="141" spans="1:19" s="16" customFormat="1" ht="255" x14ac:dyDescent="0.25">
      <c r="A141" s="141"/>
      <c r="B141" s="141"/>
      <c r="C141" s="141"/>
      <c r="D141" s="501"/>
      <c r="E141" s="502"/>
      <c r="F141" s="502"/>
      <c r="G141" s="502"/>
      <c r="H141" s="502"/>
      <c r="I141" s="502"/>
      <c r="J141" s="502"/>
      <c r="K141" s="83" t="s">
        <v>385</v>
      </c>
      <c r="L141" s="84" t="s">
        <v>318</v>
      </c>
      <c r="M141" s="83">
        <v>100</v>
      </c>
      <c r="N141" s="243">
        <v>100</v>
      </c>
      <c r="O141" s="275">
        <f>N141/M141</f>
        <v>1</v>
      </c>
      <c r="P141" s="144"/>
      <c r="Q141" s="251" t="s">
        <v>270</v>
      </c>
      <c r="R141" s="251" t="s">
        <v>270</v>
      </c>
      <c r="S141" s="312" t="s">
        <v>482</v>
      </c>
    </row>
    <row r="142" spans="1:19" s="16" customFormat="1" ht="120" x14ac:dyDescent="0.25">
      <c r="A142" s="141"/>
      <c r="B142" s="141"/>
      <c r="C142" s="141"/>
      <c r="D142" s="504"/>
      <c r="E142" s="505"/>
      <c r="F142" s="505"/>
      <c r="G142" s="505"/>
      <c r="H142" s="505"/>
      <c r="I142" s="505"/>
      <c r="J142" s="505"/>
      <c r="K142" s="83" t="s">
        <v>114</v>
      </c>
      <c r="L142" s="84" t="s">
        <v>28</v>
      </c>
      <c r="M142" s="83">
        <v>95</v>
      </c>
      <c r="N142" s="289">
        <v>95</v>
      </c>
      <c r="O142" s="275">
        <f>N142/M142</f>
        <v>1</v>
      </c>
      <c r="P142" s="144"/>
      <c r="Q142" s="251" t="s">
        <v>270</v>
      </c>
      <c r="R142" s="251" t="s">
        <v>270</v>
      </c>
      <c r="S142" s="312" t="s">
        <v>482</v>
      </c>
    </row>
    <row r="143" spans="1:19" s="16" customFormat="1" ht="31.5" customHeight="1" x14ac:dyDescent="0.25">
      <c r="A143" s="141" t="s">
        <v>45</v>
      </c>
      <c r="B143" s="141" t="s">
        <v>48</v>
      </c>
      <c r="C143" s="141" t="s">
        <v>47</v>
      </c>
      <c r="D143" s="411" t="s">
        <v>387</v>
      </c>
      <c r="E143" s="412"/>
      <c r="F143" s="408"/>
      <c r="G143" s="408"/>
      <c r="H143" s="408"/>
      <c r="I143" s="408"/>
      <c r="J143" s="408"/>
      <c r="K143" s="412"/>
      <c r="L143" s="412"/>
      <c r="M143" s="412"/>
      <c r="N143" s="412"/>
      <c r="O143" s="408"/>
      <c r="P143" s="408"/>
      <c r="Q143" s="408"/>
      <c r="R143" s="408"/>
      <c r="S143" s="413"/>
    </row>
    <row r="144" spans="1:19" s="16" customFormat="1" ht="135.75" customHeight="1" x14ac:dyDescent="0.25">
      <c r="A144" s="141" t="s">
        <v>45</v>
      </c>
      <c r="B144" s="141" t="s">
        <v>48</v>
      </c>
      <c r="C144" s="152" t="s">
        <v>404</v>
      </c>
      <c r="D144" s="88" t="s">
        <v>176</v>
      </c>
      <c r="E144" s="83" t="s">
        <v>151</v>
      </c>
      <c r="F144" s="27" t="s">
        <v>314</v>
      </c>
      <c r="G144" s="138">
        <v>21661.5</v>
      </c>
      <c r="H144" s="22">
        <v>21541.715</v>
      </c>
      <c r="I144" s="278">
        <v>0</v>
      </c>
      <c r="J144" s="151">
        <f>H144/(G144-I144)</f>
        <v>0.99447014288022528</v>
      </c>
      <c r="K144" s="83" t="s">
        <v>181</v>
      </c>
      <c r="L144" s="84" t="s">
        <v>28</v>
      </c>
      <c r="M144" s="83">
        <v>100</v>
      </c>
      <c r="N144" s="258">
        <v>87</v>
      </c>
      <c r="O144" s="253" t="s">
        <v>270</v>
      </c>
      <c r="P144" s="253" t="s">
        <v>270</v>
      </c>
      <c r="Q144" s="290">
        <f>N144/M144</f>
        <v>0.87</v>
      </c>
      <c r="R144" s="145"/>
      <c r="S144" s="312" t="s">
        <v>496</v>
      </c>
    </row>
    <row r="145" spans="1:19" s="16" customFormat="1" ht="135" x14ac:dyDescent="0.25">
      <c r="A145" s="141" t="s">
        <v>45</v>
      </c>
      <c r="B145" s="141" t="s">
        <v>48</v>
      </c>
      <c r="C145" s="152" t="s">
        <v>386</v>
      </c>
      <c r="D145" s="83" t="s">
        <v>177</v>
      </c>
      <c r="E145" s="83" t="s">
        <v>178</v>
      </c>
      <c r="F145" s="26" t="s">
        <v>314</v>
      </c>
      <c r="G145" s="130">
        <v>0</v>
      </c>
      <c r="H145" s="130">
        <v>0</v>
      </c>
      <c r="I145" s="245">
        <f>G145-H145</f>
        <v>0</v>
      </c>
      <c r="J145" s="151">
        <v>0</v>
      </c>
      <c r="K145" s="83" t="s">
        <v>405</v>
      </c>
      <c r="L145" s="84" t="s">
        <v>371</v>
      </c>
      <c r="M145" s="83" t="s">
        <v>160</v>
      </c>
      <c r="N145" s="243" t="s">
        <v>463</v>
      </c>
      <c r="O145" s="253" t="s">
        <v>270</v>
      </c>
      <c r="P145" s="253" t="s">
        <v>270</v>
      </c>
      <c r="Q145" s="290">
        <v>0</v>
      </c>
      <c r="R145" s="145"/>
      <c r="S145" s="318" t="s">
        <v>495</v>
      </c>
    </row>
    <row r="146" spans="1:19" s="16" customFormat="1" ht="81" customHeight="1" x14ac:dyDescent="0.25">
      <c r="A146" s="409" t="s">
        <v>45</v>
      </c>
      <c r="B146" s="409" t="s">
        <v>48</v>
      </c>
      <c r="C146" s="409" t="s">
        <v>406</v>
      </c>
      <c r="D146" s="414" t="s">
        <v>179</v>
      </c>
      <c r="E146" s="415" t="s">
        <v>178</v>
      </c>
      <c r="F146" s="26" t="s">
        <v>314</v>
      </c>
      <c r="G146" s="130">
        <f>6025+11.11</f>
        <v>6036.11</v>
      </c>
      <c r="H146" s="125">
        <f>5978.97+11.11</f>
        <v>5990.08</v>
      </c>
      <c r="I146" s="245">
        <v>0</v>
      </c>
      <c r="J146" s="151">
        <f>H146/(G146-I146)</f>
        <v>0.99237422777252238</v>
      </c>
      <c r="K146" s="414" t="s">
        <v>182</v>
      </c>
      <c r="L146" s="407" t="s">
        <v>318</v>
      </c>
      <c r="M146" s="414">
        <v>27</v>
      </c>
      <c r="N146" s="415">
        <v>27</v>
      </c>
      <c r="O146" s="423" t="s">
        <v>270</v>
      </c>
      <c r="P146" s="423" t="s">
        <v>270</v>
      </c>
      <c r="Q146" s="421">
        <f>N146/M146</f>
        <v>1</v>
      </c>
      <c r="R146" s="419"/>
      <c r="S146" s="417" t="s">
        <v>482</v>
      </c>
    </row>
    <row r="147" spans="1:19" s="16" customFormat="1" ht="69" customHeight="1" x14ac:dyDescent="0.25">
      <c r="A147" s="410"/>
      <c r="B147" s="410"/>
      <c r="C147" s="410"/>
      <c r="D147" s="414"/>
      <c r="E147" s="416"/>
      <c r="F147" s="26" t="s">
        <v>317</v>
      </c>
      <c r="G147" s="130">
        <v>100</v>
      </c>
      <c r="H147" s="125">
        <v>100</v>
      </c>
      <c r="I147" s="245">
        <f>G147-H147</f>
        <v>0</v>
      </c>
      <c r="J147" s="151">
        <f>H147/(G147-I147)</f>
        <v>1</v>
      </c>
      <c r="K147" s="414"/>
      <c r="L147" s="407"/>
      <c r="M147" s="414"/>
      <c r="N147" s="416"/>
      <c r="O147" s="424"/>
      <c r="P147" s="424"/>
      <c r="Q147" s="422"/>
      <c r="R147" s="420"/>
      <c r="S147" s="418"/>
    </row>
    <row r="148" spans="1:19" s="16" customFormat="1" ht="105" x14ac:dyDescent="0.25">
      <c r="A148" s="141" t="s">
        <v>45</v>
      </c>
      <c r="B148" s="141" t="s">
        <v>48</v>
      </c>
      <c r="C148" s="152" t="s">
        <v>386</v>
      </c>
      <c r="D148" s="83" t="s">
        <v>180</v>
      </c>
      <c r="E148" s="83" t="s">
        <v>178</v>
      </c>
      <c r="F148" s="26" t="s">
        <v>314</v>
      </c>
      <c r="G148" s="130">
        <v>0</v>
      </c>
      <c r="H148" s="130">
        <v>0</v>
      </c>
      <c r="I148" s="245">
        <f>G148-H148</f>
        <v>0</v>
      </c>
      <c r="J148" s="130">
        <v>0</v>
      </c>
      <c r="K148" s="88" t="s">
        <v>183</v>
      </c>
      <c r="L148" s="111" t="s">
        <v>28</v>
      </c>
      <c r="M148" s="83">
        <v>25</v>
      </c>
      <c r="N148" s="243">
        <v>25</v>
      </c>
      <c r="O148" s="144" t="s">
        <v>270</v>
      </c>
      <c r="P148" s="144" t="s">
        <v>270</v>
      </c>
      <c r="Q148" s="299">
        <f>N148/M148</f>
        <v>1</v>
      </c>
      <c r="R148" s="145"/>
      <c r="S148" s="313" t="s">
        <v>482</v>
      </c>
    </row>
    <row r="149" spans="1:19" s="16" customFormat="1" ht="105" x14ac:dyDescent="0.25">
      <c r="A149" s="141" t="s">
        <v>45</v>
      </c>
      <c r="B149" s="141" t="s">
        <v>48</v>
      </c>
      <c r="C149" s="141"/>
      <c r="D149" s="407" t="s">
        <v>407</v>
      </c>
      <c r="E149" s="408"/>
      <c r="F149" s="408"/>
      <c r="G149" s="408"/>
      <c r="H149" s="408"/>
      <c r="I149" s="408"/>
      <c r="J149" s="408"/>
      <c r="K149" s="83" t="s">
        <v>115</v>
      </c>
      <c r="L149" s="83" t="s">
        <v>213</v>
      </c>
      <c r="M149" s="131">
        <v>43815</v>
      </c>
      <c r="N149" s="130">
        <v>70013.456000000006</v>
      </c>
      <c r="O149" s="275">
        <v>1</v>
      </c>
      <c r="P149" s="254"/>
      <c r="Q149" s="314" t="s">
        <v>270</v>
      </c>
      <c r="R149" s="145"/>
      <c r="S149" s="313" t="s">
        <v>482</v>
      </c>
    </row>
    <row r="150" spans="1:19" s="16" customFormat="1" ht="32.25" customHeight="1" x14ac:dyDescent="0.25">
      <c r="A150" s="141" t="s">
        <v>45</v>
      </c>
      <c r="B150" s="141" t="s">
        <v>48</v>
      </c>
      <c r="C150" s="141"/>
      <c r="D150" s="411" t="s">
        <v>408</v>
      </c>
      <c r="E150" s="412"/>
      <c r="F150" s="408"/>
      <c r="G150" s="408"/>
      <c r="H150" s="408"/>
      <c r="I150" s="408"/>
      <c r="J150" s="408"/>
      <c r="K150" s="412"/>
      <c r="L150" s="412"/>
      <c r="M150" s="408"/>
      <c r="N150" s="408"/>
      <c r="O150" s="408"/>
      <c r="P150" s="408"/>
      <c r="Q150" s="408"/>
      <c r="R150" s="408"/>
      <c r="S150" s="413"/>
    </row>
    <row r="151" spans="1:19" s="16" customFormat="1" ht="150" x14ac:dyDescent="0.25">
      <c r="A151" s="141" t="s">
        <v>45</v>
      </c>
      <c r="B151" s="141" t="s">
        <v>48</v>
      </c>
      <c r="C151" s="152"/>
      <c r="D151" s="83" t="s">
        <v>409</v>
      </c>
      <c r="E151" s="83" t="s">
        <v>178</v>
      </c>
      <c r="F151" s="27" t="s">
        <v>410</v>
      </c>
      <c r="G151" s="130">
        <v>0</v>
      </c>
      <c r="H151" s="66">
        <v>0</v>
      </c>
      <c r="I151" s="115">
        <v>0</v>
      </c>
      <c r="J151" s="151">
        <v>0</v>
      </c>
      <c r="K151" s="83" t="s">
        <v>184</v>
      </c>
      <c r="L151" s="83" t="s">
        <v>318</v>
      </c>
      <c r="M151" s="143">
        <v>4</v>
      </c>
      <c r="N151" s="144">
        <v>61</v>
      </c>
      <c r="O151" s="314"/>
      <c r="P151" s="254"/>
      <c r="Q151" s="275">
        <v>1</v>
      </c>
      <c r="R151" s="254"/>
      <c r="S151" s="313" t="s">
        <v>482</v>
      </c>
    </row>
    <row r="152" spans="1:19" x14ac:dyDescent="0.25">
      <c r="A152" s="489" t="s">
        <v>475</v>
      </c>
      <c r="B152" s="490"/>
      <c r="C152" s="490"/>
      <c r="D152" s="490"/>
      <c r="E152" s="490"/>
      <c r="F152" s="491"/>
      <c r="G152" s="492"/>
      <c r="H152" s="493"/>
      <c r="I152" s="493"/>
      <c r="J152" s="494"/>
      <c r="K152" s="117"/>
      <c r="L152" s="117"/>
      <c r="M152" s="117"/>
      <c r="N152" s="117"/>
      <c r="O152" s="117"/>
      <c r="P152" s="117"/>
      <c r="Q152" s="117"/>
      <c r="R152" s="117"/>
      <c r="S152" s="117"/>
    </row>
    <row r="153" spans="1:19" x14ac:dyDescent="0.25">
      <c r="A153" s="465" t="s">
        <v>20</v>
      </c>
      <c r="B153" s="440"/>
      <c r="C153" s="440"/>
      <c r="D153" s="440"/>
      <c r="E153" s="440"/>
      <c r="F153" s="441"/>
      <c r="G153" s="167">
        <f>G144+G146+G147</f>
        <v>27797.61</v>
      </c>
      <c r="H153" s="167">
        <f>H144+H146+H147</f>
        <v>27631.794999999998</v>
      </c>
      <c r="I153" s="69">
        <v>0</v>
      </c>
      <c r="J153" s="70">
        <f>H153/(G153-I153)</f>
        <v>0.99403491882935247</v>
      </c>
      <c r="K153" s="439" t="s">
        <v>279</v>
      </c>
      <c r="L153" s="440"/>
      <c r="M153" s="440"/>
      <c r="N153" s="441"/>
      <c r="O153" s="672">
        <f>O135+O136+O137+O138+P139+P140+O141+O149+O142</f>
        <v>9</v>
      </c>
      <c r="P153" s="678"/>
      <c r="Q153" s="470" t="s">
        <v>270</v>
      </c>
      <c r="R153" s="441"/>
      <c r="S153" s="56" t="s">
        <v>270</v>
      </c>
    </row>
    <row r="154" spans="1:19" x14ac:dyDescent="0.25">
      <c r="A154" s="465" t="s">
        <v>90</v>
      </c>
      <c r="B154" s="440"/>
      <c r="C154" s="440"/>
      <c r="D154" s="440"/>
      <c r="E154" s="440"/>
      <c r="F154" s="441"/>
      <c r="G154" s="167"/>
      <c r="H154" s="167"/>
      <c r="I154" s="69"/>
      <c r="J154" s="60" t="s">
        <v>270</v>
      </c>
      <c r="K154" s="439" t="s">
        <v>280</v>
      </c>
      <c r="L154" s="466"/>
      <c r="M154" s="466"/>
      <c r="N154" s="467"/>
      <c r="O154" s="495">
        <v>9</v>
      </c>
      <c r="P154" s="573"/>
      <c r="Q154" s="470" t="s">
        <v>270</v>
      </c>
      <c r="R154" s="471"/>
      <c r="S154" s="50" t="s">
        <v>270</v>
      </c>
    </row>
    <row r="155" spans="1:19" x14ac:dyDescent="0.25">
      <c r="A155" s="465" t="s">
        <v>21</v>
      </c>
      <c r="B155" s="440"/>
      <c r="C155" s="440"/>
      <c r="D155" s="440"/>
      <c r="E155" s="440"/>
      <c r="F155" s="441"/>
      <c r="G155" s="168"/>
      <c r="H155" s="168"/>
      <c r="I155" s="69"/>
      <c r="J155" s="58" t="s">
        <v>270</v>
      </c>
      <c r="K155" s="430" t="s">
        <v>281</v>
      </c>
      <c r="L155" s="555"/>
      <c r="M155" s="555"/>
      <c r="N155" s="556"/>
      <c r="O155" s="563">
        <f>O153/O154</f>
        <v>1</v>
      </c>
      <c r="P155" s="564"/>
      <c r="Q155" s="482" t="s">
        <v>270</v>
      </c>
      <c r="R155" s="483"/>
      <c r="S155" s="486" t="s">
        <v>270</v>
      </c>
    </row>
    <row r="156" spans="1:19" x14ac:dyDescent="0.25">
      <c r="A156" s="439" t="s">
        <v>91</v>
      </c>
      <c r="B156" s="440"/>
      <c r="C156" s="440"/>
      <c r="D156" s="440"/>
      <c r="E156" s="440"/>
      <c r="F156" s="441"/>
      <c r="G156" s="168">
        <f>G144+G146</f>
        <v>27697.61</v>
      </c>
      <c r="H156" s="168">
        <f>H144+H146</f>
        <v>27531.794999999998</v>
      </c>
      <c r="I156" s="69"/>
      <c r="J156" s="58" t="s">
        <v>270</v>
      </c>
      <c r="K156" s="557"/>
      <c r="L156" s="558"/>
      <c r="M156" s="558"/>
      <c r="N156" s="559"/>
      <c r="O156" s="565"/>
      <c r="P156" s="566"/>
      <c r="Q156" s="484"/>
      <c r="R156" s="485"/>
      <c r="S156" s="487"/>
    </row>
    <row r="157" spans="1:19" x14ac:dyDescent="0.25">
      <c r="A157" s="439" t="s">
        <v>92</v>
      </c>
      <c r="B157" s="440"/>
      <c r="C157" s="440"/>
      <c r="D157" s="440"/>
      <c r="E157" s="440"/>
      <c r="F157" s="441"/>
      <c r="G157" s="168"/>
      <c r="H157" s="168"/>
      <c r="I157" s="69"/>
      <c r="J157" s="58" t="s">
        <v>270</v>
      </c>
      <c r="K157" s="560"/>
      <c r="L157" s="561"/>
      <c r="M157" s="561"/>
      <c r="N157" s="562"/>
      <c r="O157" s="565"/>
      <c r="P157" s="566"/>
      <c r="Q157" s="484"/>
      <c r="R157" s="485"/>
      <c r="S157" s="488"/>
    </row>
    <row r="158" spans="1:19" x14ac:dyDescent="0.25">
      <c r="A158" s="439" t="s">
        <v>93</v>
      </c>
      <c r="B158" s="440"/>
      <c r="C158" s="440"/>
      <c r="D158" s="440"/>
      <c r="E158" s="440"/>
      <c r="F158" s="441"/>
      <c r="G158" s="168">
        <f>G147</f>
        <v>100</v>
      </c>
      <c r="H158" s="168">
        <f>H147</f>
        <v>100</v>
      </c>
      <c r="I158" s="69"/>
      <c r="J158" s="60" t="s">
        <v>270</v>
      </c>
      <c r="K158" s="442" t="s">
        <v>282</v>
      </c>
      <c r="L158" s="442"/>
      <c r="M158" s="442"/>
      <c r="N158" s="443"/>
      <c r="O158" s="444" t="s">
        <v>270</v>
      </c>
      <c r="P158" s="444"/>
      <c r="Q158" s="444">
        <f>Q145+Q146+Q148+Q151</f>
        <v>3</v>
      </c>
      <c r="R158" s="425"/>
      <c r="S158" s="73" t="s">
        <v>270</v>
      </c>
    </row>
    <row r="159" spans="1:19" x14ac:dyDescent="0.25">
      <c r="A159" s="439" t="s">
        <v>94</v>
      </c>
      <c r="B159" s="440"/>
      <c r="C159" s="440"/>
      <c r="D159" s="440"/>
      <c r="E159" s="440"/>
      <c r="F159" s="441"/>
      <c r="G159" s="57"/>
      <c r="H159" s="168"/>
      <c r="I159" s="71"/>
      <c r="J159" s="60" t="s">
        <v>270</v>
      </c>
      <c r="K159" s="443" t="s">
        <v>283</v>
      </c>
      <c r="L159" s="445"/>
      <c r="M159" s="445"/>
      <c r="N159" s="446"/>
      <c r="O159" s="447" t="s">
        <v>270</v>
      </c>
      <c r="P159" s="448"/>
      <c r="Q159" s="449">
        <v>4</v>
      </c>
      <c r="R159" s="450"/>
      <c r="S159" s="74" t="s">
        <v>270</v>
      </c>
    </row>
    <row r="160" spans="1:19" x14ac:dyDescent="0.25">
      <c r="A160" s="451" t="s">
        <v>22</v>
      </c>
      <c r="B160" s="452"/>
      <c r="C160" s="452"/>
      <c r="D160" s="452"/>
      <c r="E160" s="452"/>
      <c r="F160" s="453"/>
      <c r="G160" s="57"/>
      <c r="H160" s="71"/>
      <c r="I160" s="71"/>
      <c r="J160" s="60" t="s">
        <v>270</v>
      </c>
      <c r="K160" s="454" t="s">
        <v>284</v>
      </c>
      <c r="L160" s="455"/>
      <c r="M160" s="455"/>
      <c r="N160" s="456"/>
      <c r="O160" s="463" t="s">
        <v>270</v>
      </c>
      <c r="P160" s="463"/>
      <c r="Q160" s="464">
        <f>Q158/Q159</f>
        <v>0.75</v>
      </c>
      <c r="R160" s="464"/>
      <c r="S160" s="425" t="s">
        <v>270</v>
      </c>
    </row>
    <row r="161" spans="1:19" x14ac:dyDescent="0.25">
      <c r="A161" s="426"/>
      <c r="B161" s="426"/>
      <c r="C161" s="426"/>
      <c r="D161" s="426"/>
      <c r="E161" s="426"/>
      <c r="F161" s="426"/>
      <c r="G161" s="75"/>
      <c r="H161" s="71"/>
      <c r="I161" s="71"/>
      <c r="J161" s="60"/>
      <c r="K161" s="457"/>
      <c r="L161" s="458"/>
      <c r="M161" s="458"/>
      <c r="N161" s="459"/>
      <c r="O161" s="463"/>
      <c r="P161" s="463"/>
      <c r="Q161" s="464"/>
      <c r="R161" s="464"/>
      <c r="S161" s="425"/>
    </row>
    <row r="162" spans="1:19" x14ac:dyDescent="0.25">
      <c r="A162" s="426"/>
      <c r="B162" s="426"/>
      <c r="C162" s="426"/>
      <c r="D162" s="426"/>
      <c r="E162" s="426"/>
      <c r="F162" s="426"/>
      <c r="G162" s="75"/>
      <c r="H162" s="71"/>
      <c r="I162" s="71"/>
      <c r="J162" s="58"/>
      <c r="K162" s="460"/>
      <c r="L162" s="461"/>
      <c r="M162" s="461"/>
      <c r="N162" s="462"/>
      <c r="O162" s="463"/>
      <c r="P162" s="463"/>
      <c r="Q162" s="464"/>
      <c r="R162" s="464"/>
      <c r="S162" s="425"/>
    </row>
    <row r="163" spans="1:19" ht="32.25" customHeight="1" x14ac:dyDescent="0.25">
      <c r="A163" s="427"/>
      <c r="B163" s="428"/>
      <c r="C163" s="428"/>
      <c r="D163" s="428"/>
      <c r="E163" s="428"/>
      <c r="F163" s="429"/>
      <c r="G163" s="63"/>
      <c r="H163" s="50"/>
      <c r="I163" s="50"/>
      <c r="J163" s="76"/>
      <c r="K163" s="430" t="s">
        <v>285</v>
      </c>
      <c r="L163" s="431"/>
      <c r="M163" s="431"/>
      <c r="N163" s="432"/>
      <c r="O163" s="433">
        <f>0.5*O155+0.3*Q160+0.2*J153</f>
        <v>0.92380698376587045</v>
      </c>
      <c r="P163" s="428"/>
      <c r="Q163" s="428"/>
      <c r="R163" s="429"/>
      <c r="S163" s="77" t="s">
        <v>270</v>
      </c>
    </row>
    <row r="164" spans="1:19" ht="24" customHeight="1" x14ac:dyDescent="0.25">
      <c r="A164" s="434"/>
      <c r="B164" s="434"/>
      <c r="C164" s="434"/>
      <c r="D164" s="434"/>
      <c r="E164" s="434"/>
      <c r="F164" s="434"/>
      <c r="G164" s="78"/>
      <c r="H164" s="78"/>
      <c r="I164" s="78"/>
      <c r="J164" s="78"/>
      <c r="K164" s="435" t="s">
        <v>286</v>
      </c>
      <c r="L164" s="436"/>
      <c r="M164" s="436"/>
      <c r="N164" s="437"/>
      <c r="O164" s="438" t="s">
        <v>468</v>
      </c>
      <c r="P164" s="438"/>
      <c r="Q164" s="438"/>
      <c r="R164" s="438"/>
      <c r="S164" s="74" t="s">
        <v>270</v>
      </c>
    </row>
    <row r="165" spans="1:19" ht="33" customHeight="1" x14ac:dyDescent="0.25">
      <c r="A165" s="551" t="s">
        <v>287</v>
      </c>
      <c r="B165" s="440"/>
      <c r="C165" s="440"/>
      <c r="D165" s="440"/>
      <c r="E165" s="440"/>
      <c r="F165" s="441"/>
      <c r="G165" s="552"/>
      <c r="H165" s="553"/>
      <c r="I165" s="553"/>
      <c r="J165" s="554"/>
      <c r="K165" s="552"/>
      <c r="L165" s="553"/>
      <c r="M165" s="553"/>
      <c r="N165" s="554"/>
      <c r="O165" s="552"/>
      <c r="P165" s="554"/>
      <c r="Q165" s="552"/>
      <c r="R165" s="554"/>
      <c r="S165" s="67"/>
    </row>
    <row r="166" spans="1:19" x14ac:dyDescent="0.25">
      <c r="A166" s="465" t="s">
        <v>20</v>
      </c>
      <c r="B166" s="440"/>
      <c r="C166" s="440"/>
      <c r="D166" s="440"/>
      <c r="E166" s="440"/>
      <c r="F166" s="441"/>
      <c r="G166" s="167">
        <f>G36+G72+G96+G122+G153</f>
        <v>301176.962</v>
      </c>
      <c r="H166" s="167">
        <f>H36+H72+H96+H122+H153</f>
        <v>301336.89099999995</v>
      </c>
      <c r="I166" s="279">
        <f>I36+I69+I70</f>
        <v>582.75600000000986</v>
      </c>
      <c r="J166" s="316">
        <f>H166/(G166-I166)</f>
        <v>1.0024707229386849</v>
      </c>
      <c r="K166" s="439" t="s">
        <v>288</v>
      </c>
      <c r="L166" s="440"/>
      <c r="M166" s="440"/>
      <c r="N166" s="441"/>
      <c r="O166" s="495">
        <f>O16+O17+O30+O49+O50+O51+O56+O57+O58+O67+O85+O86+O87+P109+P110+P111+P112+P113+P114+O135+O136+O137+O138+P139+P140+O141+O149+O142+O25</f>
        <v>28.145398651792995</v>
      </c>
      <c r="P166" s="441"/>
      <c r="Q166" s="470" t="s">
        <v>270</v>
      </c>
      <c r="R166" s="441"/>
      <c r="S166" s="56" t="s">
        <v>270</v>
      </c>
    </row>
    <row r="167" spans="1:19" ht="33" customHeight="1" x14ac:dyDescent="0.25">
      <c r="A167" s="465" t="s">
        <v>90</v>
      </c>
      <c r="B167" s="440"/>
      <c r="C167" s="440"/>
      <c r="D167" s="440"/>
      <c r="E167" s="440"/>
      <c r="F167" s="441"/>
      <c r="G167" s="167">
        <v>301176.96000000002</v>
      </c>
      <c r="H167" s="167">
        <v>301336.89</v>
      </c>
      <c r="I167" s="279">
        <v>582.76</v>
      </c>
      <c r="J167" s="60" t="s">
        <v>270</v>
      </c>
      <c r="K167" s="439" t="s">
        <v>289</v>
      </c>
      <c r="L167" s="466"/>
      <c r="M167" s="466"/>
      <c r="N167" s="467"/>
      <c r="O167" s="468">
        <v>29</v>
      </c>
      <c r="P167" s="469"/>
      <c r="Q167" s="470" t="s">
        <v>270</v>
      </c>
      <c r="R167" s="471"/>
      <c r="S167" s="50" t="s">
        <v>270</v>
      </c>
    </row>
    <row r="168" spans="1:19" x14ac:dyDescent="0.25">
      <c r="A168" s="465" t="s">
        <v>21</v>
      </c>
      <c r="B168" s="440"/>
      <c r="C168" s="440"/>
      <c r="D168" s="440"/>
      <c r="E168" s="440"/>
      <c r="F168" s="441"/>
      <c r="G168" s="167"/>
      <c r="H168" s="167"/>
      <c r="I168" s="69"/>
      <c r="J168" s="58" t="s">
        <v>270</v>
      </c>
      <c r="K168" s="472" t="s">
        <v>290</v>
      </c>
      <c r="L168" s="473"/>
      <c r="M168" s="473"/>
      <c r="N168" s="474"/>
      <c r="O168" s="478">
        <f>O166/O167</f>
        <v>0.97053098799286186</v>
      </c>
      <c r="P168" s="479"/>
      <c r="Q168" s="482" t="s">
        <v>270</v>
      </c>
      <c r="R168" s="483"/>
      <c r="S168" s="486" t="s">
        <v>270</v>
      </c>
    </row>
    <row r="169" spans="1:19" x14ac:dyDescent="0.25">
      <c r="A169" s="439" t="s">
        <v>91</v>
      </c>
      <c r="B169" s="440"/>
      <c r="C169" s="440"/>
      <c r="D169" s="440"/>
      <c r="E169" s="440"/>
      <c r="F169" s="441"/>
      <c r="G169" s="167">
        <f t="shared" ref="G169:H171" si="0">G39+G75+G99+G125+G156</f>
        <v>279239.43700000003</v>
      </c>
      <c r="H169" s="167">
        <f t="shared" si="0"/>
        <v>278631.48600000003</v>
      </c>
      <c r="I169" s="279">
        <f>I22+I69</f>
        <v>442.13599999999997</v>
      </c>
      <c r="J169" s="58" t="s">
        <v>270</v>
      </c>
      <c r="K169" s="475"/>
      <c r="L169" s="476"/>
      <c r="M169" s="476"/>
      <c r="N169" s="477"/>
      <c r="O169" s="480"/>
      <c r="P169" s="481"/>
      <c r="Q169" s="484"/>
      <c r="R169" s="485"/>
      <c r="S169" s="487"/>
    </row>
    <row r="170" spans="1:19" x14ac:dyDescent="0.25">
      <c r="A170" s="439" t="s">
        <v>92</v>
      </c>
      <c r="B170" s="440"/>
      <c r="C170" s="440"/>
      <c r="D170" s="440"/>
      <c r="E170" s="440"/>
      <c r="F170" s="441"/>
      <c r="G170" s="167">
        <f t="shared" si="0"/>
        <v>19786.785</v>
      </c>
      <c r="H170" s="167">
        <f t="shared" si="0"/>
        <v>19786.785</v>
      </c>
      <c r="I170" s="279">
        <v>0</v>
      </c>
      <c r="J170" s="58" t="s">
        <v>270</v>
      </c>
      <c r="K170" s="475"/>
      <c r="L170" s="476"/>
      <c r="M170" s="476"/>
      <c r="N170" s="477"/>
      <c r="O170" s="480"/>
      <c r="P170" s="481"/>
      <c r="Q170" s="484"/>
      <c r="R170" s="485"/>
      <c r="S170" s="488"/>
    </row>
    <row r="171" spans="1:19" x14ac:dyDescent="0.25">
      <c r="A171" s="439" t="s">
        <v>93</v>
      </c>
      <c r="B171" s="440"/>
      <c r="C171" s="440"/>
      <c r="D171" s="440"/>
      <c r="E171" s="440"/>
      <c r="F171" s="441"/>
      <c r="G171" s="167">
        <f t="shared" si="0"/>
        <v>2150.7399999999998</v>
      </c>
      <c r="H171" s="167">
        <f t="shared" si="0"/>
        <v>2010.12</v>
      </c>
      <c r="I171" s="279">
        <f>I23+I70</f>
        <v>140.62</v>
      </c>
      <c r="J171" s="60" t="s">
        <v>270</v>
      </c>
      <c r="K171" s="442" t="s">
        <v>291</v>
      </c>
      <c r="L171" s="442"/>
      <c r="M171" s="442"/>
      <c r="N171" s="443"/>
      <c r="O171" s="444" t="s">
        <v>270</v>
      </c>
      <c r="P171" s="444"/>
      <c r="Q171" s="444">
        <f>Q19+Q20+Q22+Q24+Q27+Q28+Q29+Q32+Q33+Q53+Q54+Q55+Q60+Q61+Q62+Q63+Q65+Q66+Q69+Q89+Q90+Q91+Q92+Q93+Q94+R116+R117+R118+R119+R120+Q145+Q146+Q148+Q151</f>
        <v>29.538027656574819</v>
      </c>
      <c r="R171" s="425"/>
      <c r="S171" s="73" t="s">
        <v>270</v>
      </c>
    </row>
    <row r="172" spans="1:19" x14ac:dyDescent="0.25">
      <c r="A172" s="439" t="s">
        <v>94</v>
      </c>
      <c r="B172" s="440"/>
      <c r="C172" s="440"/>
      <c r="D172" s="440"/>
      <c r="E172" s="440"/>
      <c r="F172" s="441"/>
      <c r="G172" s="71"/>
      <c r="H172" s="71"/>
      <c r="I172" s="69"/>
      <c r="J172" s="60" t="s">
        <v>270</v>
      </c>
      <c r="K172" s="443" t="s">
        <v>292</v>
      </c>
      <c r="L172" s="445"/>
      <c r="M172" s="445"/>
      <c r="N172" s="446"/>
      <c r="O172" s="447" t="s">
        <v>270</v>
      </c>
      <c r="P172" s="448"/>
      <c r="Q172" s="449">
        <v>34</v>
      </c>
      <c r="R172" s="450"/>
      <c r="S172" s="74" t="s">
        <v>270</v>
      </c>
    </row>
    <row r="173" spans="1:19" x14ac:dyDescent="0.25">
      <c r="A173" s="451" t="s">
        <v>22</v>
      </c>
      <c r="B173" s="452"/>
      <c r="C173" s="452"/>
      <c r="D173" s="452"/>
      <c r="E173" s="452"/>
      <c r="F173" s="453"/>
      <c r="G173" s="68">
        <v>0</v>
      </c>
      <c r="H173" s="68">
        <v>908.5</v>
      </c>
      <c r="I173" s="69">
        <v>0</v>
      </c>
      <c r="J173" s="60" t="s">
        <v>270</v>
      </c>
      <c r="K173" s="454" t="s">
        <v>293</v>
      </c>
      <c r="L173" s="455"/>
      <c r="M173" s="455"/>
      <c r="N173" s="456"/>
      <c r="O173" s="463" t="s">
        <v>270</v>
      </c>
      <c r="P173" s="463"/>
      <c r="Q173" s="464">
        <f>Q171/Q172</f>
        <v>0.86876551931102408</v>
      </c>
      <c r="R173" s="464"/>
      <c r="S173" s="425" t="s">
        <v>270</v>
      </c>
    </row>
    <row r="174" spans="1:19" x14ac:dyDescent="0.25">
      <c r="A174" s="426"/>
      <c r="B174" s="426"/>
      <c r="C174" s="426"/>
      <c r="D174" s="426"/>
      <c r="E174" s="426"/>
      <c r="F174" s="426"/>
      <c r="G174" s="75"/>
      <c r="H174" s="71"/>
      <c r="I174" s="71"/>
      <c r="J174" s="60"/>
      <c r="K174" s="457"/>
      <c r="L174" s="458"/>
      <c r="M174" s="458"/>
      <c r="N174" s="459"/>
      <c r="O174" s="463"/>
      <c r="P174" s="463"/>
      <c r="Q174" s="464"/>
      <c r="R174" s="464"/>
      <c r="S174" s="425"/>
    </row>
    <row r="175" spans="1:19" x14ac:dyDescent="0.25">
      <c r="A175" s="426"/>
      <c r="B175" s="426"/>
      <c r="C175" s="426"/>
      <c r="D175" s="426"/>
      <c r="E175" s="426"/>
      <c r="F175" s="426"/>
      <c r="G175" s="75"/>
      <c r="H175" s="71"/>
      <c r="I175" s="71"/>
      <c r="J175" s="58"/>
      <c r="K175" s="460"/>
      <c r="L175" s="461"/>
      <c r="M175" s="461"/>
      <c r="N175" s="462"/>
      <c r="O175" s="463"/>
      <c r="P175" s="463"/>
      <c r="Q175" s="464"/>
      <c r="R175" s="464"/>
      <c r="S175" s="425"/>
    </row>
    <row r="176" spans="1:19" ht="39.75" customHeight="1" x14ac:dyDescent="0.25">
      <c r="A176" s="427"/>
      <c r="B176" s="428"/>
      <c r="C176" s="428"/>
      <c r="D176" s="428"/>
      <c r="E176" s="428"/>
      <c r="F176" s="429"/>
      <c r="G176" s="63"/>
      <c r="H176" s="50"/>
      <c r="I176" s="50"/>
      <c r="J176" s="76"/>
      <c r="K176" s="430" t="s">
        <v>294</v>
      </c>
      <c r="L176" s="431"/>
      <c r="M176" s="431"/>
      <c r="N176" s="432"/>
      <c r="O176" s="433">
        <f>0.5*O168+0.3*Q173+0.2*J166</f>
        <v>0.9463892943774751</v>
      </c>
      <c r="P176" s="428"/>
      <c r="Q176" s="428"/>
      <c r="R176" s="429"/>
      <c r="S176" s="77" t="s">
        <v>270</v>
      </c>
    </row>
    <row r="177" spans="1:19" x14ac:dyDescent="0.25">
      <c r="A177" s="434"/>
      <c r="B177" s="434"/>
      <c r="C177" s="434"/>
      <c r="D177" s="434"/>
      <c r="E177" s="434"/>
      <c r="F177" s="434"/>
      <c r="G177" s="78"/>
      <c r="H177" s="78"/>
      <c r="I177" s="78"/>
      <c r="J177" s="78"/>
      <c r="K177" s="435" t="s">
        <v>295</v>
      </c>
      <c r="L177" s="436"/>
      <c r="M177" s="436"/>
      <c r="N177" s="437"/>
      <c r="O177" s="438" t="s">
        <v>467</v>
      </c>
      <c r="P177" s="438"/>
      <c r="Q177" s="438"/>
      <c r="R177" s="438"/>
      <c r="S177" s="74" t="s">
        <v>270</v>
      </c>
    </row>
    <row r="178" spans="1:19" x14ac:dyDescent="0.25">
      <c r="A178" s="79"/>
      <c r="B178" s="80"/>
      <c r="C178" s="79"/>
      <c r="D178" s="79"/>
      <c r="E178" s="79"/>
      <c r="F178" s="79"/>
      <c r="G178" s="79"/>
      <c r="H178" s="79"/>
      <c r="I178" s="79"/>
      <c r="J178" s="79"/>
      <c r="K178" s="79"/>
      <c r="L178" s="79"/>
      <c r="M178" s="81"/>
      <c r="N178" s="81"/>
      <c r="O178" s="81"/>
      <c r="P178" s="81"/>
      <c r="Q178" s="79"/>
      <c r="R178" s="79"/>
      <c r="S178" s="79"/>
    </row>
    <row r="179" spans="1:19" ht="33.75" customHeight="1" x14ac:dyDescent="0.25">
      <c r="A179" s="543" t="s">
        <v>296</v>
      </c>
      <c r="B179" s="544"/>
      <c r="C179" s="544"/>
      <c r="D179" s="544"/>
      <c r="E179" s="544"/>
      <c r="F179" s="544"/>
      <c r="G179" s="544"/>
      <c r="H179" s="544"/>
      <c r="I179" s="544"/>
      <c r="J179" s="544"/>
      <c r="K179" s="544"/>
      <c r="L179" s="544"/>
      <c r="M179" s="544"/>
      <c r="N179" s="544"/>
      <c r="O179" s="544"/>
      <c r="P179" s="544"/>
      <c r="Q179" s="544"/>
      <c r="R179" s="544"/>
      <c r="S179" s="545"/>
    </row>
    <row r="180" spans="1:19" ht="34.5" customHeight="1" x14ac:dyDescent="0.25">
      <c r="A180" s="546" t="s">
        <v>297</v>
      </c>
      <c r="B180" s="547"/>
      <c r="C180" s="547"/>
      <c r="D180" s="547"/>
      <c r="E180" s="547"/>
      <c r="F180" s="547"/>
      <c r="G180" s="547"/>
      <c r="H180" s="547"/>
      <c r="I180" s="547"/>
      <c r="J180" s="547"/>
      <c r="K180" s="547"/>
      <c r="L180" s="547"/>
      <c r="M180" s="547"/>
      <c r="N180" s="547"/>
      <c r="O180" s="547"/>
      <c r="P180" s="547"/>
      <c r="Q180" s="547"/>
      <c r="R180" s="547"/>
      <c r="S180" s="548"/>
    </row>
    <row r="181" spans="1:19" ht="30" customHeight="1" x14ac:dyDescent="0.25">
      <c r="A181" s="546" t="s">
        <v>298</v>
      </c>
      <c r="B181" s="549"/>
      <c r="C181" s="549"/>
      <c r="D181" s="549"/>
      <c r="E181" s="549"/>
      <c r="F181" s="549"/>
      <c r="G181" s="549"/>
      <c r="H181" s="549"/>
      <c r="I181" s="549"/>
      <c r="J181" s="549"/>
      <c r="K181" s="549"/>
      <c r="L181" s="549"/>
      <c r="M181" s="549"/>
      <c r="N181" s="549"/>
      <c r="O181" s="549"/>
      <c r="P181" s="549"/>
      <c r="Q181" s="549"/>
      <c r="R181" s="549"/>
      <c r="S181" s="550"/>
    </row>
    <row r="182" spans="1:19" ht="34.5" customHeight="1" x14ac:dyDescent="0.25">
      <c r="A182" s="518" t="s">
        <v>299</v>
      </c>
      <c r="B182" s="519"/>
      <c r="C182" s="519"/>
      <c r="D182" s="519"/>
      <c r="E182" s="519"/>
      <c r="F182" s="519"/>
      <c r="G182" s="519"/>
      <c r="H182" s="519"/>
      <c r="I182" s="519"/>
      <c r="J182" s="519"/>
      <c r="K182" s="519"/>
      <c r="L182" s="519"/>
      <c r="M182" s="519"/>
      <c r="N182" s="519"/>
      <c r="O182" s="519"/>
      <c r="P182" s="519"/>
      <c r="Q182" s="519"/>
      <c r="R182" s="519"/>
      <c r="S182" s="520"/>
    </row>
    <row r="183" spans="1:19" ht="36" customHeight="1" x14ac:dyDescent="0.25">
      <c r="A183" s="546" t="s">
        <v>300</v>
      </c>
      <c r="B183" s="547"/>
      <c r="C183" s="547"/>
      <c r="D183" s="547"/>
      <c r="E183" s="547"/>
      <c r="F183" s="547"/>
      <c r="G183" s="547"/>
      <c r="H183" s="547"/>
      <c r="I183" s="547"/>
      <c r="J183" s="547"/>
      <c r="K183" s="547"/>
      <c r="L183" s="547"/>
      <c r="M183" s="547"/>
      <c r="N183" s="547"/>
      <c r="O183" s="547"/>
      <c r="P183" s="547"/>
      <c r="Q183" s="547"/>
      <c r="R183" s="547"/>
      <c r="S183" s="548"/>
    </row>
    <row r="184" spans="1:19" ht="87.75" customHeight="1" x14ac:dyDescent="0.25">
      <c r="A184" s="546" t="s">
        <v>301</v>
      </c>
      <c r="B184" s="547"/>
      <c r="C184" s="547"/>
      <c r="D184" s="547"/>
      <c r="E184" s="547"/>
      <c r="F184" s="547"/>
      <c r="G184" s="547"/>
      <c r="H184" s="547"/>
      <c r="I184" s="547"/>
      <c r="J184" s="547"/>
      <c r="K184" s="547"/>
      <c r="L184" s="547"/>
      <c r="M184" s="547"/>
      <c r="N184" s="547"/>
      <c r="O184" s="547"/>
      <c r="P184" s="547"/>
      <c r="Q184" s="547"/>
      <c r="R184" s="547"/>
      <c r="S184" s="548"/>
    </row>
    <row r="185" spans="1:19" ht="36" customHeight="1" x14ac:dyDescent="0.25">
      <c r="A185" s="518" t="s">
        <v>302</v>
      </c>
      <c r="B185" s="519"/>
      <c r="C185" s="519"/>
      <c r="D185" s="519"/>
      <c r="E185" s="519"/>
      <c r="F185" s="519"/>
      <c r="G185" s="519"/>
      <c r="H185" s="519"/>
      <c r="I185" s="519"/>
      <c r="J185" s="519"/>
      <c r="K185" s="519"/>
      <c r="L185" s="519"/>
      <c r="M185" s="519"/>
      <c r="N185" s="519"/>
      <c r="O185" s="519"/>
      <c r="P185" s="519"/>
      <c r="Q185" s="519"/>
      <c r="R185" s="519"/>
      <c r="S185" s="520"/>
    </row>
    <row r="186" spans="1:19" ht="37.5" customHeight="1" x14ac:dyDescent="0.25">
      <c r="A186" s="521" t="s">
        <v>303</v>
      </c>
      <c r="B186" s="522"/>
      <c r="C186" s="522"/>
      <c r="D186" s="522"/>
      <c r="E186" s="522"/>
      <c r="F186" s="522"/>
      <c r="G186" s="522"/>
      <c r="H186" s="522"/>
      <c r="I186" s="522"/>
      <c r="J186" s="522"/>
      <c r="K186" s="522"/>
      <c r="L186" s="522"/>
      <c r="M186" s="522"/>
      <c r="N186" s="522"/>
      <c r="O186" s="522"/>
      <c r="P186" s="522"/>
      <c r="Q186" s="522"/>
      <c r="R186" s="522"/>
      <c r="S186" s="523"/>
    </row>
    <row r="187" spans="1:19" x14ac:dyDescent="0.25">
      <c r="A187" s="34"/>
      <c r="B187" s="35"/>
      <c r="C187" s="34"/>
      <c r="D187" s="34"/>
      <c r="E187" s="34"/>
      <c r="F187" s="34"/>
      <c r="G187" s="34"/>
      <c r="H187" s="34"/>
      <c r="I187" s="34"/>
      <c r="J187" s="34"/>
      <c r="K187" s="34"/>
      <c r="L187" s="34"/>
      <c r="M187" s="36"/>
      <c r="N187" s="36"/>
      <c r="O187" s="36"/>
      <c r="P187" s="36"/>
      <c r="Q187" s="34"/>
      <c r="R187" s="34"/>
      <c r="S187" s="34"/>
    </row>
    <row r="188" spans="1:19" x14ac:dyDescent="0.25">
      <c r="A188" s="34"/>
      <c r="B188" s="35"/>
      <c r="C188" s="34"/>
      <c r="D188" s="34"/>
      <c r="E188" s="34"/>
      <c r="F188" s="34"/>
      <c r="G188" s="34"/>
      <c r="H188" s="34"/>
      <c r="I188" s="34"/>
      <c r="J188" s="34"/>
      <c r="K188" s="34"/>
      <c r="L188" s="34"/>
      <c r="M188" s="36"/>
      <c r="N188" s="36"/>
      <c r="O188" s="36"/>
      <c r="P188" s="36"/>
      <c r="Q188" s="34"/>
      <c r="R188" s="34"/>
      <c r="S188" s="34"/>
    </row>
    <row r="189" spans="1:19" x14ac:dyDescent="0.25">
      <c r="A189" s="524" t="s">
        <v>499</v>
      </c>
      <c r="B189" s="524"/>
      <c r="C189" s="524"/>
      <c r="D189" s="524"/>
      <c r="E189" s="524"/>
      <c r="F189" s="34"/>
      <c r="G189" s="34"/>
      <c r="H189" s="34"/>
      <c r="I189" s="37"/>
      <c r="J189" s="37"/>
      <c r="K189" s="37"/>
      <c r="L189" s="34"/>
      <c r="M189" s="36"/>
      <c r="N189" s="36"/>
      <c r="O189" s="38"/>
      <c r="P189" s="38" t="s">
        <v>500</v>
      </c>
      <c r="Q189" s="37"/>
      <c r="R189" s="37"/>
      <c r="S189" s="37"/>
    </row>
    <row r="190" spans="1:19" x14ac:dyDescent="0.25">
      <c r="A190" s="525" t="s">
        <v>304</v>
      </c>
      <c r="B190" s="525"/>
      <c r="C190" s="525"/>
      <c r="D190" s="525"/>
      <c r="E190" s="525"/>
      <c r="F190" s="34"/>
      <c r="G190" s="34"/>
      <c r="H190" s="34"/>
      <c r="I190" s="39"/>
      <c r="J190" s="39" t="s">
        <v>305</v>
      </c>
      <c r="K190" s="39"/>
      <c r="L190" s="39"/>
      <c r="M190" s="33"/>
      <c r="N190" s="33"/>
      <c r="O190" s="33"/>
      <c r="P190" s="40" t="s">
        <v>306</v>
      </c>
      <c r="Q190" s="34"/>
      <c r="R190" s="39"/>
      <c r="S190" s="39"/>
    </row>
    <row r="191" spans="1:19" x14ac:dyDescent="0.25">
      <c r="A191" s="34"/>
      <c r="B191" s="35"/>
      <c r="C191" s="34"/>
      <c r="D191" s="34"/>
      <c r="E191" s="34"/>
      <c r="F191" s="34"/>
      <c r="G191" s="34"/>
      <c r="H191" s="34"/>
      <c r="I191" s="34"/>
      <c r="J191" s="34"/>
      <c r="K191" s="34"/>
      <c r="L191" s="39"/>
      <c r="M191" s="33"/>
      <c r="N191" s="33"/>
      <c r="O191" s="34"/>
      <c r="P191" s="34"/>
      <c r="Q191" s="34"/>
      <c r="R191" s="34"/>
      <c r="S191" s="34"/>
    </row>
  </sheetData>
  <mergeCells count="377">
    <mergeCell ref="E20:E21"/>
    <mergeCell ref="R20:R21"/>
    <mergeCell ref="Q20:Q21"/>
    <mergeCell ref="P20:P21"/>
    <mergeCell ref="O20:O21"/>
    <mergeCell ref="N20:N21"/>
    <mergeCell ref="M20:M21"/>
    <mergeCell ref="L20:L21"/>
    <mergeCell ref="K20:K21"/>
    <mergeCell ref="A4:S4"/>
    <mergeCell ref="A7:C7"/>
    <mergeCell ref="D7:D9"/>
    <mergeCell ref="E7:E9"/>
    <mergeCell ref="F7:F9"/>
    <mergeCell ref="G7:H7"/>
    <mergeCell ref="I7:I9"/>
    <mergeCell ref="J7:J9"/>
    <mergeCell ref="K7:R7"/>
    <mergeCell ref="S7:S9"/>
    <mergeCell ref="A8:A9"/>
    <mergeCell ref="B8:B9"/>
    <mergeCell ref="C8:C9"/>
    <mergeCell ref="G8:G9"/>
    <mergeCell ref="H8:H9"/>
    <mergeCell ref="K8:K9"/>
    <mergeCell ref="L8:L9"/>
    <mergeCell ref="M8:M9"/>
    <mergeCell ref="N8:N9"/>
    <mergeCell ref="O8:P8"/>
    <mergeCell ref="Q8:R8"/>
    <mergeCell ref="A11:A14"/>
    <mergeCell ref="B11:B14"/>
    <mergeCell ref="C11:C14"/>
    <mergeCell ref="D11:J14"/>
    <mergeCell ref="A15:A16"/>
    <mergeCell ref="B15:B16"/>
    <mergeCell ref="C15:C16"/>
    <mergeCell ref="D15:S15"/>
    <mergeCell ref="D16:J16"/>
    <mergeCell ref="D17:J17"/>
    <mergeCell ref="D18:S18"/>
    <mergeCell ref="D26:S26"/>
    <mergeCell ref="A35:F35"/>
    <mergeCell ref="G35:J35"/>
    <mergeCell ref="A36:F36"/>
    <mergeCell ref="K36:N36"/>
    <mergeCell ref="O36:P36"/>
    <mergeCell ref="Q36:R36"/>
    <mergeCell ref="C33:C34"/>
    <mergeCell ref="D33:D34"/>
    <mergeCell ref="E33:E34"/>
    <mergeCell ref="K33:K34"/>
    <mergeCell ref="L33:L34"/>
    <mergeCell ref="M33:M34"/>
    <mergeCell ref="N33:N34"/>
    <mergeCell ref="Q33:Q34"/>
    <mergeCell ref="R33:R34"/>
    <mergeCell ref="S33:S34"/>
    <mergeCell ref="A20:A21"/>
    <mergeCell ref="B20:B21"/>
    <mergeCell ref="C20:C21"/>
    <mergeCell ref="D20:D21"/>
    <mergeCell ref="S20:S21"/>
    <mergeCell ref="A37:F37"/>
    <mergeCell ref="K37:N37"/>
    <mergeCell ref="O37:P37"/>
    <mergeCell ref="Q37:R37"/>
    <mergeCell ref="A38:F38"/>
    <mergeCell ref="K38:N40"/>
    <mergeCell ref="O38:P40"/>
    <mergeCell ref="Q38:R40"/>
    <mergeCell ref="S38:S40"/>
    <mergeCell ref="A39:F39"/>
    <mergeCell ref="A40:F40"/>
    <mergeCell ref="A41:F41"/>
    <mergeCell ref="K41:N41"/>
    <mergeCell ref="O41:P41"/>
    <mergeCell ref="Q41:R41"/>
    <mergeCell ref="A42:F42"/>
    <mergeCell ref="K42:N42"/>
    <mergeCell ref="O42:P42"/>
    <mergeCell ref="Q42:R42"/>
    <mergeCell ref="A43:F43"/>
    <mergeCell ref="K43:N45"/>
    <mergeCell ref="O43:P45"/>
    <mergeCell ref="Q43:R45"/>
    <mergeCell ref="D48:S48"/>
    <mergeCell ref="D49:J49"/>
    <mergeCell ref="A50:A51"/>
    <mergeCell ref="B50:B51"/>
    <mergeCell ref="C50:C51"/>
    <mergeCell ref="D50:J51"/>
    <mergeCell ref="S43:S45"/>
    <mergeCell ref="A44:F44"/>
    <mergeCell ref="A45:F45"/>
    <mergeCell ref="A46:F46"/>
    <mergeCell ref="K46:N46"/>
    <mergeCell ref="O46:R46"/>
    <mergeCell ref="A47:F47"/>
    <mergeCell ref="K47:N47"/>
    <mergeCell ref="O47:R47"/>
    <mergeCell ref="D52:S52"/>
    <mergeCell ref="D59:S59"/>
    <mergeCell ref="A152:F152"/>
    <mergeCell ref="G152:J152"/>
    <mergeCell ref="A153:F153"/>
    <mergeCell ref="K153:N153"/>
    <mergeCell ref="O153:P153"/>
    <mergeCell ref="Q153:R153"/>
    <mergeCell ref="A154:F154"/>
    <mergeCell ref="K154:N154"/>
    <mergeCell ref="O154:P154"/>
    <mergeCell ref="Q154:R154"/>
    <mergeCell ref="D56:J58"/>
    <mergeCell ref="D64:S64"/>
    <mergeCell ref="D67:J67"/>
    <mergeCell ref="D68:S68"/>
    <mergeCell ref="A69:A70"/>
    <mergeCell ref="B69:B70"/>
    <mergeCell ref="C69:C70"/>
    <mergeCell ref="D69:D70"/>
    <mergeCell ref="E69:E70"/>
    <mergeCell ref="K69:K70"/>
    <mergeCell ref="L69:L70"/>
    <mergeCell ref="M69:M70"/>
    <mergeCell ref="A155:F155"/>
    <mergeCell ref="K155:N157"/>
    <mergeCell ref="O155:P157"/>
    <mergeCell ref="Q155:R157"/>
    <mergeCell ref="S155:S157"/>
    <mergeCell ref="A156:F156"/>
    <mergeCell ref="A157:F157"/>
    <mergeCell ref="A158:F158"/>
    <mergeCell ref="K158:N158"/>
    <mergeCell ref="O158:P158"/>
    <mergeCell ref="Q158:R158"/>
    <mergeCell ref="A159:F159"/>
    <mergeCell ref="K159:N159"/>
    <mergeCell ref="O159:P159"/>
    <mergeCell ref="Q159:R159"/>
    <mergeCell ref="A160:F160"/>
    <mergeCell ref="K160:N162"/>
    <mergeCell ref="O160:P162"/>
    <mergeCell ref="Q160:R162"/>
    <mergeCell ref="S160:S162"/>
    <mergeCell ref="A161:F161"/>
    <mergeCell ref="A162:F162"/>
    <mergeCell ref="A163:F163"/>
    <mergeCell ref="K163:N163"/>
    <mergeCell ref="O163:R163"/>
    <mergeCell ref="A164:F164"/>
    <mergeCell ref="K164:N164"/>
    <mergeCell ref="O164:R164"/>
    <mergeCell ref="A165:F165"/>
    <mergeCell ref="G165:J165"/>
    <mergeCell ref="K165:N165"/>
    <mergeCell ref="O165:P165"/>
    <mergeCell ref="Q165:R165"/>
    <mergeCell ref="A166:F166"/>
    <mergeCell ref="K166:N166"/>
    <mergeCell ref="O166:P166"/>
    <mergeCell ref="Q166:R166"/>
    <mergeCell ref="A167:F167"/>
    <mergeCell ref="K167:N167"/>
    <mergeCell ref="O167:P167"/>
    <mergeCell ref="Q167:R167"/>
    <mergeCell ref="A168:F168"/>
    <mergeCell ref="K168:N170"/>
    <mergeCell ref="O168:P170"/>
    <mergeCell ref="Q168:R170"/>
    <mergeCell ref="S168:S170"/>
    <mergeCell ref="A169:F169"/>
    <mergeCell ref="A170:F170"/>
    <mergeCell ref="A171:F171"/>
    <mergeCell ref="K171:N171"/>
    <mergeCell ref="O171:P171"/>
    <mergeCell ref="Q171:R171"/>
    <mergeCell ref="A172:F172"/>
    <mergeCell ref="K172:N172"/>
    <mergeCell ref="O172:P172"/>
    <mergeCell ref="Q172:R172"/>
    <mergeCell ref="K177:N177"/>
    <mergeCell ref="O177:R177"/>
    <mergeCell ref="A179:S179"/>
    <mergeCell ref="A180:S180"/>
    <mergeCell ref="A181:S181"/>
    <mergeCell ref="A182:S182"/>
    <mergeCell ref="A183:S183"/>
    <mergeCell ref="A184:S184"/>
    <mergeCell ref="A173:F173"/>
    <mergeCell ref="K173:N175"/>
    <mergeCell ref="O173:P175"/>
    <mergeCell ref="Q173:R175"/>
    <mergeCell ref="S173:S175"/>
    <mergeCell ref="A174:F174"/>
    <mergeCell ref="A175:F175"/>
    <mergeCell ref="A176:F176"/>
    <mergeCell ref="K176:N176"/>
    <mergeCell ref="O176:R176"/>
    <mergeCell ref="A185:S185"/>
    <mergeCell ref="A186:S186"/>
    <mergeCell ref="A189:E189"/>
    <mergeCell ref="A190:E190"/>
    <mergeCell ref="D22:D23"/>
    <mergeCell ref="E22:E23"/>
    <mergeCell ref="A22:A23"/>
    <mergeCell ref="B22:B23"/>
    <mergeCell ref="C22:C23"/>
    <mergeCell ref="K22:K23"/>
    <mergeCell ref="L22:L23"/>
    <mergeCell ref="M22:M23"/>
    <mergeCell ref="N22:N23"/>
    <mergeCell ref="O22:O23"/>
    <mergeCell ref="P22:P23"/>
    <mergeCell ref="Q22:Q23"/>
    <mergeCell ref="R22:R23"/>
    <mergeCell ref="S22:S23"/>
    <mergeCell ref="D25:J25"/>
    <mergeCell ref="D30:J30"/>
    <mergeCell ref="D31:S31"/>
    <mergeCell ref="A33:A34"/>
    <mergeCell ref="B33:B34"/>
    <mergeCell ref="A177:F177"/>
    <mergeCell ref="P69:P70"/>
    <mergeCell ref="Q69:Q70"/>
    <mergeCell ref="R69:R70"/>
    <mergeCell ref="S69:S70"/>
    <mergeCell ref="A71:F71"/>
    <mergeCell ref="G71:J71"/>
    <mergeCell ref="A72:F72"/>
    <mergeCell ref="K72:N72"/>
    <mergeCell ref="O72:P72"/>
    <mergeCell ref="Q72:R72"/>
    <mergeCell ref="N69:N70"/>
    <mergeCell ref="O69:O70"/>
    <mergeCell ref="A73:F73"/>
    <mergeCell ref="K73:N73"/>
    <mergeCell ref="O73:P73"/>
    <mergeCell ref="Q73:R73"/>
    <mergeCell ref="A74:F74"/>
    <mergeCell ref="K74:N76"/>
    <mergeCell ref="O74:P76"/>
    <mergeCell ref="Q74:R76"/>
    <mergeCell ref="S74:S76"/>
    <mergeCell ref="A75:F75"/>
    <mergeCell ref="A76:F76"/>
    <mergeCell ref="A77:F77"/>
    <mergeCell ref="K77:N77"/>
    <mergeCell ref="O77:P77"/>
    <mergeCell ref="Q77:R77"/>
    <mergeCell ref="A78:F78"/>
    <mergeCell ref="K78:N78"/>
    <mergeCell ref="O78:P78"/>
    <mergeCell ref="Q78:R78"/>
    <mergeCell ref="A79:F79"/>
    <mergeCell ref="K79:N81"/>
    <mergeCell ref="O79:P81"/>
    <mergeCell ref="Q79:R81"/>
    <mergeCell ref="D84:S84"/>
    <mergeCell ref="D85:J85"/>
    <mergeCell ref="A86:A87"/>
    <mergeCell ref="B86:B87"/>
    <mergeCell ref="C86:C87"/>
    <mergeCell ref="D86:J87"/>
    <mergeCell ref="D88:S88"/>
    <mergeCell ref="S79:S81"/>
    <mergeCell ref="A80:F80"/>
    <mergeCell ref="A81:F81"/>
    <mergeCell ref="A82:F82"/>
    <mergeCell ref="K82:N82"/>
    <mergeCell ref="O82:R82"/>
    <mergeCell ref="A83:F83"/>
    <mergeCell ref="K83:N83"/>
    <mergeCell ref="O83:R83"/>
    <mergeCell ref="D134:S134"/>
    <mergeCell ref="D135:J135"/>
    <mergeCell ref="D136:J142"/>
    <mergeCell ref="D143:S143"/>
    <mergeCell ref="A95:F95"/>
    <mergeCell ref="G95:J95"/>
    <mergeCell ref="A96:F96"/>
    <mergeCell ref="K96:N96"/>
    <mergeCell ref="O96:P96"/>
    <mergeCell ref="Q96:R96"/>
    <mergeCell ref="A97:F97"/>
    <mergeCell ref="K97:N97"/>
    <mergeCell ref="O97:P97"/>
    <mergeCell ref="Q97:R97"/>
    <mergeCell ref="A98:F98"/>
    <mergeCell ref="K98:N100"/>
    <mergeCell ref="O98:P100"/>
    <mergeCell ref="Q98:R100"/>
    <mergeCell ref="S98:S100"/>
    <mergeCell ref="A99:F99"/>
    <mergeCell ref="A100:F100"/>
    <mergeCell ref="A101:F101"/>
    <mergeCell ref="K101:N101"/>
    <mergeCell ref="O101:P101"/>
    <mergeCell ref="Q101:R101"/>
    <mergeCell ref="A102:F102"/>
    <mergeCell ref="K102:N102"/>
    <mergeCell ref="O102:P102"/>
    <mergeCell ref="Q102:R102"/>
    <mergeCell ref="A103:F103"/>
    <mergeCell ref="K103:N105"/>
    <mergeCell ref="O103:P105"/>
    <mergeCell ref="Q103:R105"/>
    <mergeCell ref="S103:S105"/>
    <mergeCell ref="A104:F104"/>
    <mergeCell ref="A105:F105"/>
    <mergeCell ref="A106:F106"/>
    <mergeCell ref="K106:N106"/>
    <mergeCell ref="O106:R106"/>
    <mergeCell ref="A107:F107"/>
    <mergeCell ref="K107:N107"/>
    <mergeCell ref="O107:R107"/>
    <mergeCell ref="A121:F121"/>
    <mergeCell ref="G121:J121"/>
    <mergeCell ref="A122:F122"/>
    <mergeCell ref="K122:N122"/>
    <mergeCell ref="O122:P122"/>
    <mergeCell ref="Q122:R122"/>
    <mergeCell ref="D108:S108"/>
    <mergeCell ref="D109:J109"/>
    <mergeCell ref="D110:J114"/>
    <mergeCell ref="D115:S115"/>
    <mergeCell ref="A123:F123"/>
    <mergeCell ref="K123:N123"/>
    <mergeCell ref="O123:P123"/>
    <mergeCell ref="Q123:R123"/>
    <mergeCell ref="A124:F124"/>
    <mergeCell ref="K124:N126"/>
    <mergeCell ref="O124:P126"/>
    <mergeCell ref="Q124:R126"/>
    <mergeCell ref="S124:S126"/>
    <mergeCell ref="A125:F125"/>
    <mergeCell ref="A126:F126"/>
    <mergeCell ref="O132:R132"/>
    <mergeCell ref="A133:F133"/>
    <mergeCell ref="K133:N133"/>
    <mergeCell ref="O133:R133"/>
    <mergeCell ref="A127:F127"/>
    <mergeCell ref="K127:N127"/>
    <mergeCell ref="O127:P127"/>
    <mergeCell ref="Q127:R127"/>
    <mergeCell ref="A128:F128"/>
    <mergeCell ref="K128:N128"/>
    <mergeCell ref="O128:P128"/>
    <mergeCell ref="Q128:R128"/>
    <mergeCell ref="A129:F129"/>
    <mergeCell ref="K129:N131"/>
    <mergeCell ref="O129:P131"/>
    <mergeCell ref="Q129:R131"/>
    <mergeCell ref="O33:O34"/>
    <mergeCell ref="P33:P34"/>
    <mergeCell ref="S60:S62"/>
    <mergeCell ref="D149:J149"/>
    <mergeCell ref="C146:C147"/>
    <mergeCell ref="B146:B147"/>
    <mergeCell ref="A146:A147"/>
    <mergeCell ref="D150:S150"/>
    <mergeCell ref="D146:D147"/>
    <mergeCell ref="E146:E147"/>
    <mergeCell ref="K146:K147"/>
    <mergeCell ref="L146:L147"/>
    <mergeCell ref="M146:M147"/>
    <mergeCell ref="S146:S147"/>
    <mergeCell ref="R146:R147"/>
    <mergeCell ref="Q146:Q147"/>
    <mergeCell ref="P146:P147"/>
    <mergeCell ref="O146:O147"/>
    <mergeCell ref="N146:N147"/>
    <mergeCell ref="S129:S131"/>
    <mergeCell ref="A130:F130"/>
    <mergeCell ref="A131:F131"/>
    <mergeCell ref="A132:F132"/>
    <mergeCell ref="K132:N132"/>
  </mergeCells>
  <pageMargins left="0.7" right="0.7" top="0.75" bottom="0.75" header="0.3" footer="0.3"/>
  <pageSetup paperSize="9" scale="4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2"/>
  <sheetViews>
    <sheetView zoomScale="70" zoomScaleNormal="70" workbookViewId="0">
      <selection activeCell="H4" sqref="H4:H5"/>
    </sheetView>
  </sheetViews>
  <sheetFormatPr defaultRowHeight="15" x14ac:dyDescent="0.25"/>
  <cols>
    <col min="1" max="1" width="5.28515625" customWidth="1"/>
    <col min="2" max="2" width="5.5703125" customWidth="1"/>
    <col min="4" max="4" width="37.42578125" customWidth="1"/>
    <col min="5" max="5" width="26" customWidth="1"/>
    <col min="6" max="6" width="11.85546875" customWidth="1"/>
    <col min="7" max="7" width="14.42578125" customWidth="1"/>
    <col min="8" max="8" width="13.5703125" customWidth="1"/>
    <col min="9" max="9" width="19.5703125" customWidth="1"/>
    <col min="10" max="10" width="13.7109375" customWidth="1"/>
    <col min="11" max="11" width="14.5703125" customWidth="1"/>
    <col min="12" max="12" width="16.85546875" customWidth="1"/>
    <col min="13" max="13" width="13.5703125" customWidth="1"/>
    <col min="14" max="14" width="4.140625" hidden="1" customWidth="1"/>
    <col min="15" max="15" width="9.140625" hidden="1" customWidth="1"/>
    <col min="16" max="16" width="0.28515625" hidden="1" customWidth="1"/>
  </cols>
  <sheetData>
    <row r="1" spans="1:70" ht="42" customHeight="1" x14ac:dyDescent="0.25">
      <c r="A1" s="639" t="s">
        <v>43</v>
      </c>
      <c r="B1" s="640"/>
      <c r="C1" s="640"/>
      <c r="D1" s="640"/>
      <c r="E1" s="640"/>
      <c r="F1" s="640"/>
      <c r="G1" s="640"/>
      <c r="H1" s="640"/>
      <c r="I1" s="640"/>
      <c r="J1" s="640"/>
      <c r="K1" s="640"/>
      <c r="L1" s="640"/>
      <c r="M1" s="640"/>
      <c r="N1" s="640"/>
      <c r="O1" s="640"/>
      <c r="P1" s="640"/>
      <c r="Q1" s="14"/>
      <c r="R1" s="14"/>
      <c r="S1" s="14"/>
    </row>
    <row r="2" spans="1:70" ht="15.75" x14ac:dyDescent="0.25">
      <c r="A2" s="3"/>
      <c r="B2" s="14"/>
      <c r="C2" s="14"/>
      <c r="D2" s="14"/>
      <c r="E2" s="14"/>
      <c r="F2" s="14"/>
      <c r="G2" s="14"/>
      <c r="H2" s="14"/>
      <c r="I2" s="14"/>
      <c r="J2" s="14"/>
      <c r="K2" s="14"/>
      <c r="L2" s="14"/>
      <c r="M2" s="14"/>
      <c r="N2" s="14"/>
      <c r="O2" s="14"/>
      <c r="P2" s="14"/>
      <c r="Q2" s="14"/>
      <c r="R2" s="14"/>
      <c r="S2" s="14"/>
    </row>
    <row r="3" spans="1:70" ht="56.25" customHeight="1" x14ac:dyDescent="0.25">
      <c r="A3" s="641" t="s">
        <v>23</v>
      </c>
      <c r="B3" s="641"/>
      <c r="C3" s="641"/>
      <c r="D3" s="648" t="s">
        <v>484</v>
      </c>
      <c r="E3" s="648" t="s">
        <v>485</v>
      </c>
      <c r="F3" s="648" t="s">
        <v>486</v>
      </c>
      <c r="G3" s="644" t="s">
        <v>487</v>
      </c>
      <c r="H3" s="408"/>
      <c r="I3" s="413"/>
      <c r="J3" s="646" t="s">
        <v>251</v>
      </c>
      <c r="K3" s="660"/>
      <c r="L3" s="660"/>
      <c r="M3" s="660"/>
      <c r="N3" s="660"/>
      <c r="O3" s="660"/>
      <c r="P3" s="660"/>
      <c r="Q3" s="647"/>
      <c r="R3" s="646" t="s">
        <v>4</v>
      </c>
      <c r="S3" s="647"/>
    </row>
    <row r="4" spans="1:70" ht="38.25" customHeight="1" x14ac:dyDescent="0.25">
      <c r="A4" s="648" t="s">
        <v>10</v>
      </c>
      <c r="B4" s="648" t="s">
        <v>11</v>
      </c>
      <c r="C4" s="658" t="s">
        <v>480</v>
      </c>
      <c r="D4" s="657"/>
      <c r="E4" s="657"/>
      <c r="F4" s="657"/>
      <c r="G4" s="648" t="s">
        <v>24</v>
      </c>
      <c r="H4" s="648" t="s">
        <v>25</v>
      </c>
      <c r="I4" s="648" t="s">
        <v>236</v>
      </c>
      <c r="J4" s="650" t="s">
        <v>252</v>
      </c>
      <c r="K4" s="654" t="s">
        <v>65</v>
      </c>
      <c r="L4" s="652" t="s">
        <v>59</v>
      </c>
      <c r="M4" s="653"/>
      <c r="N4" s="655" t="s">
        <v>61</v>
      </c>
      <c r="O4" s="650" t="s">
        <v>253</v>
      </c>
      <c r="P4" s="651" t="s">
        <v>254</v>
      </c>
      <c r="Q4" s="655" t="s">
        <v>61</v>
      </c>
      <c r="R4" s="650" t="s">
        <v>255</v>
      </c>
      <c r="S4" s="651" t="s">
        <v>63</v>
      </c>
    </row>
    <row r="5" spans="1:70" s="14" customFormat="1" ht="110.25" x14ac:dyDescent="0.25">
      <c r="A5" s="649"/>
      <c r="B5" s="649"/>
      <c r="C5" s="659"/>
      <c r="D5" s="649"/>
      <c r="E5" s="649"/>
      <c r="F5" s="649"/>
      <c r="G5" s="649"/>
      <c r="H5" s="649"/>
      <c r="I5" s="649"/>
      <c r="J5" s="349"/>
      <c r="K5" s="341"/>
      <c r="L5" s="29" t="s">
        <v>12</v>
      </c>
      <c r="M5" s="29" t="s">
        <v>60</v>
      </c>
      <c r="N5" s="656"/>
      <c r="O5" s="349"/>
      <c r="P5" s="334"/>
      <c r="Q5" s="656"/>
      <c r="R5" s="349"/>
      <c r="S5" s="334"/>
    </row>
    <row r="6" spans="1:70" s="11" customFormat="1" ht="15.75" x14ac:dyDescent="0.25">
      <c r="A6" s="30">
        <v>1</v>
      </c>
      <c r="B6" s="30">
        <v>2</v>
      </c>
      <c r="C6" s="30">
        <v>3</v>
      </c>
      <c r="D6" s="30">
        <v>4</v>
      </c>
      <c r="E6" s="30">
        <v>5</v>
      </c>
      <c r="F6" s="30">
        <v>6</v>
      </c>
      <c r="G6" s="30">
        <v>7</v>
      </c>
      <c r="H6" s="30">
        <v>8</v>
      </c>
      <c r="I6" s="30">
        <v>9</v>
      </c>
      <c r="J6" s="30">
        <v>10</v>
      </c>
      <c r="K6" s="30">
        <v>11</v>
      </c>
      <c r="L6" s="30">
        <v>12</v>
      </c>
      <c r="M6" s="30">
        <v>13</v>
      </c>
      <c r="N6" s="315">
        <v>14</v>
      </c>
      <c r="O6" s="315">
        <v>15</v>
      </c>
      <c r="P6" s="315">
        <v>16</v>
      </c>
      <c r="Q6" s="315">
        <v>14</v>
      </c>
      <c r="R6" s="315">
        <v>15</v>
      </c>
      <c r="S6" s="319">
        <v>16</v>
      </c>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row>
    <row r="7" spans="1:70" ht="15.75" customHeight="1" x14ac:dyDescent="0.25">
      <c r="A7" s="237" t="s">
        <v>45</v>
      </c>
      <c r="B7" s="13">
        <v>1</v>
      </c>
      <c r="C7" s="667" t="s">
        <v>209</v>
      </c>
      <c r="D7" s="668"/>
      <c r="E7" s="668"/>
      <c r="F7" s="668"/>
      <c r="G7" s="668"/>
      <c r="H7" s="668"/>
      <c r="I7" s="668"/>
      <c r="J7" s="668"/>
      <c r="K7" s="668"/>
      <c r="L7" s="668"/>
      <c r="M7" s="668"/>
      <c r="N7" s="668"/>
      <c r="O7" s="668"/>
      <c r="P7" s="668"/>
      <c r="Q7" s="668"/>
      <c r="R7" s="668"/>
      <c r="S7" s="669"/>
    </row>
    <row r="8" spans="1:70" ht="62.25" customHeight="1" x14ac:dyDescent="0.25">
      <c r="A8" s="638" t="s">
        <v>45</v>
      </c>
      <c r="B8" s="637">
        <v>1</v>
      </c>
      <c r="C8" s="638" t="s">
        <v>316</v>
      </c>
      <c r="D8" s="18" t="s">
        <v>210</v>
      </c>
      <c r="E8" s="18" t="s">
        <v>71</v>
      </c>
      <c r="F8" s="18" t="s">
        <v>32</v>
      </c>
      <c r="G8" s="300">
        <v>800000</v>
      </c>
      <c r="H8" s="301">
        <v>846834</v>
      </c>
      <c r="I8" s="300">
        <f>H8-G8</f>
        <v>46834</v>
      </c>
      <c r="J8" s="635">
        <f>'[1]Форма 1'!M21</f>
        <v>93306</v>
      </c>
      <c r="K8" s="635">
        <v>99554.5</v>
      </c>
      <c r="L8" s="680">
        <v>99554.5</v>
      </c>
      <c r="M8" s="635">
        <f>'[1]Форма 1'!P21</f>
        <v>0</v>
      </c>
      <c r="N8" s="302"/>
      <c r="O8" s="302"/>
      <c r="P8" s="302"/>
      <c r="Q8" s="635">
        <v>0</v>
      </c>
      <c r="R8" s="635">
        <f>L8/J8*100</f>
        <v>106.69678262919855</v>
      </c>
      <c r="S8" s="635">
        <f>L8/K8*100</f>
        <v>100</v>
      </c>
    </row>
    <row r="9" spans="1:70" ht="51.75" customHeight="1" x14ac:dyDescent="0.25">
      <c r="A9" s="638"/>
      <c r="B9" s="637"/>
      <c r="C9" s="638"/>
      <c r="D9" s="18" t="s">
        <v>211</v>
      </c>
      <c r="E9" s="637" t="s">
        <v>72</v>
      </c>
      <c r="F9" s="637" t="s">
        <v>32</v>
      </c>
      <c r="G9" s="645">
        <v>400000</v>
      </c>
      <c r="H9" s="664">
        <v>406340</v>
      </c>
      <c r="I9" s="665">
        <f>H9-G9</f>
        <v>6340</v>
      </c>
      <c r="J9" s="636"/>
      <c r="K9" s="636"/>
      <c r="L9" s="681"/>
      <c r="M9" s="636"/>
      <c r="N9" s="302"/>
      <c r="O9" s="302"/>
      <c r="P9" s="302"/>
      <c r="Q9" s="636"/>
      <c r="R9" s="636"/>
      <c r="S9" s="636"/>
    </row>
    <row r="10" spans="1:70" ht="93" customHeight="1" x14ac:dyDescent="0.25">
      <c r="A10" s="638"/>
      <c r="B10" s="637"/>
      <c r="C10" s="638"/>
      <c r="D10" s="18" t="s">
        <v>212</v>
      </c>
      <c r="E10" s="637"/>
      <c r="F10" s="637"/>
      <c r="G10" s="645"/>
      <c r="H10" s="664"/>
      <c r="I10" s="378"/>
      <c r="J10" s="666"/>
      <c r="K10" s="666"/>
      <c r="L10" s="682"/>
      <c r="M10" s="666"/>
      <c r="N10" s="302"/>
      <c r="O10" s="302"/>
      <c r="P10" s="302"/>
      <c r="Q10" s="666"/>
      <c r="R10" s="666"/>
      <c r="S10" s="666"/>
    </row>
    <row r="11" spans="1:70" ht="15.75" customHeight="1" x14ac:dyDescent="0.25">
      <c r="A11" s="303" t="s">
        <v>45</v>
      </c>
      <c r="B11" s="304">
        <v>2</v>
      </c>
      <c r="C11" s="661" t="s">
        <v>214</v>
      </c>
      <c r="D11" s="662"/>
      <c r="E11" s="662"/>
      <c r="F11" s="662"/>
      <c r="G11" s="662"/>
      <c r="H11" s="662"/>
      <c r="I11" s="662"/>
      <c r="J11" s="662"/>
      <c r="K11" s="662"/>
      <c r="L11" s="662"/>
      <c r="M11" s="662"/>
      <c r="N11" s="662"/>
      <c r="O11" s="662"/>
      <c r="P11" s="662"/>
      <c r="Q11" s="662"/>
      <c r="R11" s="662"/>
      <c r="S11" s="663"/>
    </row>
    <row r="12" spans="1:70" ht="94.5" x14ac:dyDescent="0.25">
      <c r="A12" s="305" t="s">
        <v>45</v>
      </c>
      <c r="B12" s="18">
        <v>2</v>
      </c>
      <c r="C12" s="305" t="s">
        <v>460</v>
      </c>
      <c r="D12" s="18" t="s">
        <v>215</v>
      </c>
      <c r="E12" s="18" t="s">
        <v>216</v>
      </c>
      <c r="F12" s="18" t="s">
        <v>32</v>
      </c>
      <c r="G12" s="307">
        <v>245</v>
      </c>
      <c r="H12" s="307">
        <v>245</v>
      </c>
      <c r="I12" s="18">
        <f>H12-G12</f>
        <v>0</v>
      </c>
      <c r="J12" s="635">
        <v>78435</v>
      </c>
      <c r="K12" s="635">
        <v>111535.432</v>
      </c>
      <c r="L12" s="635">
        <v>111535.432</v>
      </c>
      <c r="M12" s="631">
        <v>0</v>
      </c>
      <c r="N12" s="306"/>
      <c r="O12" s="306"/>
      <c r="P12" s="306"/>
      <c r="Q12" s="631">
        <v>0</v>
      </c>
      <c r="R12" s="631">
        <f>L12/J12*100</f>
        <v>142.20109899917128</v>
      </c>
      <c r="S12" s="631">
        <f>L12/K12*100</f>
        <v>100</v>
      </c>
    </row>
    <row r="13" spans="1:70" ht="63" x14ac:dyDescent="0.25">
      <c r="A13" s="305" t="s">
        <v>45</v>
      </c>
      <c r="B13" s="18">
        <v>2</v>
      </c>
      <c r="C13" s="305" t="s">
        <v>461</v>
      </c>
      <c r="D13" s="18" t="s">
        <v>217</v>
      </c>
      <c r="E13" s="18" t="s">
        <v>73</v>
      </c>
      <c r="F13" s="18" t="s">
        <v>32</v>
      </c>
      <c r="G13" s="18">
        <v>41</v>
      </c>
      <c r="H13" s="18">
        <v>41</v>
      </c>
      <c r="I13" s="18">
        <f t="shared" ref="I13:I17" si="0">H13-G13</f>
        <v>0</v>
      </c>
      <c r="J13" s="636"/>
      <c r="K13" s="636"/>
      <c r="L13" s="636"/>
      <c r="M13" s="632"/>
      <c r="N13" s="306"/>
      <c r="O13" s="306"/>
      <c r="P13" s="306"/>
      <c r="Q13" s="632"/>
      <c r="R13" s="632"/>
      <c r="S13" s="632"/>
    </row>
    <row r="14" spans="1:70" ht="47.25" x14ac:dyDescent="0.25">
      <c r="A14" s="638" t="s">
        <v>45</v>
      </c>
      <c r="B14" s="637">
        <v>2</v>
      </c>
      <c r="C14" s="638" t="s">
        <v>335</v>
      </c>
      <c r="D14" s="18" t="s">
        <v>218</v>
      </c>
      <c r="E14" s="18" t="s">
        <v>219</v>
      </c>
      <c r="F14" s="18" t="s">
        <v>32</v>
      </c>
      <c r="G14" s="18">
        <v>3</v>
      </c>
      <c r="H14" s="307">
        <v>3</v>
      </c>
      <c r="I14" s="18">
        <f t="shared" si="0"/>
        <v>0</v>
      </c>
      <c r="J14" s="636"/>
      <c r="K14" s="636"/>
      <c r="L14" s="636"/>
      <c r="M14" s="632"/>
      <c r="N14" s="306"/>
      <c r="O14" s="306"/>
      <c r="P14" s="306"/>
      <c r="Q14" s="632"/>
      <c r="R14" s="632"/>
      <c r="S14" s="632"/>
    </row>
    <row r="15" spans="1:70" ht="47.25" x14ac:dyDescent="0.25">
      <c r="A15" s="638"/>
      <c r="B15" s="637"/>
      <c r="C15" s="638"/>
      <c r="D15" s="18" t="s">
        <v>220</v>
      </c>
      <c r="E15" s="18" t="s">
        <v>74</v>
      </c>
      <c r="F15" s="18" t="s">
        <v>32</v>
      </c>
      <c r="G15" s="18">
        <v>46</v>
      </c>
      <c r="H15" s="18">
        <v>46</v>
      </c>
      <c r="I15" s="18">
        <f t="shared" si="0"/>
        <v>0</v>
      </c>
      <c r="J15" s="636"/>
      <c r="K15" s="636"/>
      <c r="L15" s="636"/>
      <c r="M15" s="632"/>
      <c r="N15" s="306"/>
      <c r="O15" s="306"/>
      <c r="P15" s="306"/>
      <c r="Q15" s="632"/>
      <c r="R15" s="632"/>
      <c r="S15" s="632"/>
    </row>
    <row r="16" spans="1:70" ht="31.5" x14ac:dyDescent="0.25">
      <c r="A16" s="638"/>
      <c r="B16" s="637"/>
      <c r="C16" s="638"/>
      <c r="D16" s="18" t="s">
        <v>221</v>
      </c>
      <c r="E16" s="18" t="s">
        <v>222</v>
      </c>
      <c r="F16" s="18" t="s">
        <v>32</v>
      </c>
      <c r="G16" s="18">
        <v>10</v>
      </c>
      <c r="H16" s="18">
        <v>10</v>
      </c>
      <c r="I16" s="18">
        <f t="shared" si="0"/>
        <v>0</v>
      </c>
      <c r="J16" s="636"/>
      <c r="K16" s="636"/>
      <c r="L16" s="636"/>
      <c r="M16" s="632"/>
      <c r="N16" s="306"/>
      <c r="O16" s="306"/>
      <c r="P16" s="306"/>
      <c r="Q16" s="632"/>
      <c r="R16" s="632"/>
      <c r="S16" s="632"/>
    </row>
    <row r="17" spans="1:19" ht="31.5" x14ac:dyDescent="0.25">
      <c r="A17" s="638"/>
      <c r="B17" s="637"/>
      <c r="C17" s="638"/>
      <c r="D17" s="18" t="s">
        <v>223</v>
      </c>
      <c r="E17" s="18" t="s">
        <v>224</v>
      </c>
      <c r="F17" s="18" t="s">
        <v>32</v>
      </c>
      <c r="G17" s="18">
        <v>70</v>
      </c>
      <c r="H17" s="18">
        <v>70</v>
      </c>
      <c r="I17" s="18">
        <f t="shared" si="0"/>
        <v>0</v>
      </c>
      <c r="J17" s="636"/>
      <c r="K17" s="636"/>
      <c r="L17" s="636"/>
      <c r="M17" s="632"/>
      <c r="N17" s="306"/>
      <c r="O17" s="306"/>
      <c r="P17" s="306"/>
      <c r="Q17" s="632"/>
      <c r="R17" s="632"/>
      <c r="S17" s="632"/>
    </row>
    <row r="18" spans="1:19" ht="15.75" customHeight="1" x14ac:dyDescent="0.25">
      <c r="A18" s="305" t="s">
        <v>45</v>
      </c>
      <c r="B18" s="304">
        <v>3</v>
      </c>
      <c r="C18" s="661" t="s">
        <v>225</v>
      </c>
      <c r="D18" s="662"/>
      <c r="E18" s="662"/>
      <c r="F18" s="662"/>
      <c r="G18" s="662"/>
      <c r="H18" s="662"/>
      <c r="I18" s="662"/>
      <c r="J18" s="662"/>
      <c r="K18" s="662"/>
      <c r="L18" s="662"/>
      <c r="M18" s="662"/>
      <c r="N18" s="662"/>
      <c r="O18" s="662"/>
      <c r="P18" s="662"/>
      <c r="Q18" s="662"/>
      <c r="R18" s="662"/>
      <c r="S18" s="663"/>
    </row>
    <row r="19" spans="1:19" ht="63" x14ac:dyDescent="0.25">
      <c r="A19" s="638" t="s">
        <v>45</v>
      </c>
      <c r="B19" s="637">
        <v>3</v>
      </c>
      <c r="C19" s="638" t="s">
        <v>366</v>
      </c>
      <c r="D19" s="18" t="s">
        <v>226</v>
      </c>
      <c r="E19" s="18" t="s">
        <v>85</v>
      </c>
      <c r="F19" s="18" t="s">
        <v>83</v>
      </c>
      <c r="G19" s="308">
        <v>30.666</v>
      </c>
      <c r="H19" s="679">
        <v>30.713000000000001</v>
      </c>
      <c r="I19" s="308">
        <f>H19-G19</f>
        <v>4.7000000000000597E-2</v>
      </c>
      <c r="J19" s="635">
        <v>16657</v>
      </c>
      <c r="K19" s="635">
        <v>36980.328000000001</v>
      </c>
      <c r="L19" s="635">
        <v>36980.328000000001</v>
      </c>
      <c r="M19" s="631">
        <v>0</v>
      </c>
      <c r="N19" s="631"/>
      <c r="O19" s="631"/>
      <c r="P19" s="631"/>
      <c r="Q19" s="631">
        <v>0</v>
      </c>
      <c r="R19" s="631">
        <f>L19/J19*100</f>
        <v>222.010734225851</v>
      </c>
      <c r="S19" s="631">
        <f>L19/K19*100</f>
        <v>100</v>
      </c>
    </row>
    <row r="20" spans="1:19" ht="63" x14ac:dyDescent="0.25">
      <c r="A20" s="638"/>
      <c r="B20" s="637"/>
      <c r="C20" s="638"/>
      <c r="D20" s="18" t="s">
        <v>227</v>
      </c>
      <c r="E20" s="18" t="s">
        <v>86</v>
      </c>
      <c r="F20" s="18" t="s">
        <v>84</v>
      </c>
      <c r="G20" s="18">
        <v>5</v>
      </c>
      <c r="H20" s="18">
        <v>5</v>
      </c>
      <c r="I20" s="18">
        <f>H20-G20</f>
        <v>0</v>
      </c>
      <c r="J20" s="636"/>
      <c r="K20" s="636"/>
      <c r="L20" s="636"/>
      <c r="M20" s="632"/>
      <c r="N20" s="632"/>
      <c r="O20" s="632"/>
      <c r="P20" s="632"/>
      <c r="Q20" s="632"/>
      <c r="R20" s="632"/>
      <c r="S20" s="632"/>
    </row>
    <row r="21" spans="1:19" ht="15.75" customHeight="1" x14ac:dyDescent="0.25">
      <c r="A21" s="303" t="s">
        <v>45</v>
      </c>
      <c r="B21" s="304">
        <v>5</v>
      </c>
      <c r="C21" s="661" t="s">
        <v>228</v>
      </c>
      <c r="D21" s="662"/>
      <c r="E21" s="662"/>
      <c r="F21" s="662"/>
      <c r="G21" s="662"/>
      <c r="H21" s="662"/>
      <c r="I21" s="662"/>
      <c r="J21" s="662"/>
      <c r="K21" s="662"/>
      <c r="L21" s="662"/>
      <c r="M21" s="662"/>
      <c r="N21" s="662"/>
      <c r="O21" s="662"/>
      <c r="P21" s="662"/>
      <c r="Q21" s="662"/>
      <c r="R21" s="662"/>
      <c r="S21" s="663"/>
    </row>
    <row r="22" spans="1:19" ht="22.5" customHeight="1" x14ac:dyDescent="0.25">
      <c r="A22" s="638" t="s">
        <v>45</v>
      </c>
      <c r="B22" s="637">
        <v>5</v>
      </c>
      <c r="C22" s="638" t="s">
        <v>462</v>
      </c>
      <c r="D22" s="637" t="s">
        <v>229</v>
      </c>
      <c r="E22" s="637" t="s">
        <v>230</v>
      </c>
      <c r="F22" s="637" t="s">
        <v>84</v>
      </c>
      <c r="G22" s="637">
        <v>133</v>
      </c>
      <c r="H22" s="637">
        <v>133</v>
      </c>
      <c r="I22" s="637">
        <f>H22-G22</f>
        <v>0</v>
      </c>
      <c r="J22" s="633">
        <v>15322</v>
      </c>
      <c r="K22" s="633">
        <v>15322</v>
      </c>
      <c r="L22" s="633">
        <v>15322</v>
      </c>
      <c r="M22" s="634">
        <v>0</v>
      </c>
      <c r="N22" s="306"/>
      <c r="O22" s="306"/>
      <c r="P22" s="306"/>
      <c r="Q22" s="634">
        <v>0</v>
      </c>
      <c r="R22" s="634">
        <f>L22/J22*100</f>
        <v>100</v>
      </c>
      <c r="S22" s="634">
        <f>L22/K22*100</f>
        <v>100</v>
      </c>
    </row>
    <row r="23" spans="1:19" ht="63.75" customHeight="1" x14ac:dyDescent="0.25">
      <c r="A23" s="638"/>
      <c r="B23" s="637"/>
      <c r="C23" s="638"/>
      <c r="D23" s="637"/>
      <c r="E23" s="637"/>
      <c r="F23" s="637"/>
      <c r="G23" s="637"/>
      <c r="H23" s="637"/>
      <c r="I23" s="637"/>
      <c r="J23" s="633"/>
      <c r="K23" s="633"/>
      <c r="L23" s="633"/>
      <c r="M23" s="634"/>
      <c r="N23" s="306"/>
      <c r="O23" s="306"/>
      <c r="P23" s="306"/>
      <c r="Q23" s="634"/>
      <c r="R23" s="634"/>
      <c r="S23" s="634"/>
    </row>
    <row r="24" spans="1:19" ht="63" x14ac:dyDescent="0.25">
      <c r="A24" s="638"/>
      <c r="B24" s="637"/>
      <c r="C24" s="638"/>
      <c r="D24" s="18" t="s">
        <v>231</v>
      </c>
      <c r="E24" s="18" t="s">
        <v>230</v>
      </c>
      <c r="F24" s="18" t="s">
        <v>84</v>
      </c>
      <c r="G24" s="18">
        <v>12</v>
      </c>
      <c r="H24" s="18">
        <v>12</v>
      </c>
      <c r="I24" s="18">
        <f>H24-G24</f>
        <v>0</v>
      </c>
      <c r="J24" s="633"/>
      <c r="K24" s="633"/>
      <c r="L24" s="633"/>
      <c r="M24" s="634"/>
      <c r="N24" s="306"/>
      <c r="O24" s="306"/>
      <c r="P24" s="306"/>
      <c r="Q24" s="634"/>
      <c r="R24" s="634"/>
      <c r="S24" s="634"/>
    </row>
    <row r="25" spans="1:19" ht="63" x14ac:dyDescent="0.25">
      <c r="A25" s="638"/>
      <c r="B25" s="637"/>
      <c r="C25" s="638"/>
      <c r="D25" s="18" t="s">
        <v>232</v>
      </c>
      <c r="E25" s="18" t="s">
        <v>233</v>
      </c>
      <c r="F25" s="18" t="s">
        <v>84</v>
      </c>
      <c r="G25" s="18">
        <v>44</v>
      </c>
      <c r="H25" s="18">
        <v>44</v>
      </c>
      <c r="I25" s="18">
        <f>H25-G25</f>
        <v>0</v>
      </c>
      <c r="J25" s="633"/>
      <c r="K25" s="633"/>
      <c r="L25" s="633"/>
      <c r="M25" s="634"/>
      <c r="N25" s="306"/>
      <c r="O25" s="306"/>
      <c r="P25" s="306"/>
      <c r="Q25" s="634"/>
      <c r="R25" s="634"/>
      <c r="S25" s="634"/>
    </row>
    <row r="26" spans="1:19" ht="104.25" customHeight="1" x14ac:dyDescent="0.25">
      <c r="A26" s="638"/>
      <c r="B26" s="637"/>
      <c r="C26" s="638"/>
      <c r="D26" s="18" t="s">
        <v>234</v>
      </c>
      <c r="E26" s="637" t="s">
        <v>233</v>
      </c>
      <c r="F26" s="637" t="s">
        <v>84</v>
      </c>
      <c r="G26" s="637">
        <v>12</v>
      </c>
      <c r="H26" s="637">
        <v>12</v>
      </c>
      <c r="I26" s="637">
        <f>H26-G26</f>
        <v>0</v>
      </c>
      <c r="J26" s="633"/>
      <c r="K26" s="633"/>
      <c r="L26" s="633"/>
      <c r="M26" s="634"/>
      <c r="N26" s="306"/>
      <c r="O26" s="306"/>
      <c r="P26" s="306"/>
      <c r="Q26" s="634"/>
      <c r="R26" s="634"/>
      <c r="S26" s="634"/>
    </row>
    <row r="27" spans="1:19" ht="66" customHeight="1" x14ac:dyDescent="0.25">
      <c r="A27" s="638"/>
      <c r="B27" s="637"/>
      <c r="C27" s="638"/>
      <c r="D27" s="18" t="s">
        <v>235</v>
      </c>
      <c r="E27" s="637"/>
      <c r="F27" s="637"/>
      <c r="G27" s="637"/>
      <c r="H27" s="637"/>
      <c r="I27" s="637"/>
      <c r="J27" s="633"/>
      <c r="K27" s="633"/>
      <c r="L27" s="633"/>
      <c r="M27" s="634"/>
      <c r="N27" s="306"/>
      <c r="O27" s="306"/>
      <c r="P27" s="306"/>
      <c r="Q27" s="634"/>
      <c r="R27" s="634"/>
      <c r="S27" s="634"/>
    </row>
    <row r="28" spans="1:19" ht="15.75" x14ac:dyDescent="0.25">
      <c r="A28" s="14"/>
      <c r="B28" s="14"/>
      <c r="C28" s="14"/>
      <c r="D28" s="14"/>
      <c r="E28" s="14"/>
      <c r="F28" s="14"/>
      <c r="G28" s="14"/>
      <c r="H28" s="14"/>
      <c r="I28" s="19"/>
      <c r="J28" s="310">
        <f>J22+J19+J12+J8</f>
        <v>203720</v>
      </c>
      <c r="K28" s="310">
        <f>K22+K19+K12+K8</f>
        <v>263392.26</v>
      </c>
      <c r="L28" s="310">
        <f>L22+L19+L12+L8</f>
        <v>263392.26</v>
      </c>
      <c r="M28" s="14"/>
      <c r="N28" s="14"/>
      <c r="O28" s="14"/>
      <c r="P28" s="14"/>
      <c r="Q28" s="14"/>
      <c r="R28" s="14"/>
      <c r="S28" s="14"/>
    </row>
    <row r="29" spans="1:19" x14ac:dyDescent="0.25">
      <c r="A29" s="14"/>
      <c r="B29" s="14" t="s">
        <v>67</v>
      </c>
      <c r="C29" s="14"/>
      <c r="D29" s="14"/>
      <c r="E29" s="14"/>
      <c r="F29" s="14"/>
      <c r="G29" s="14"/>
      <c r="H29" s="14"/>
      <c r="I29" s="14"/>
      <c r="J29" s="14"/>
      <c r="K29" s="14"/>
      <c r="L29" s="14"/>
      <c r="M29" s="14"/>
      <c r="N29" s="14"/>
      <c r="O29" s="14"/>
      <c r="P29" s="14"/>
      <c r="Q29" s="14"/>
      <c r="R29" s="14"/>
      <c r="S29" s="14"/>
    </row>
    <row r="30" spans="1:19" x14ac:dyDescent="0.25">
      <c r="A30" s="14"/>
      <c r="B30" s="14" t="s">
        <v>497</v>
      </c>
      <c r="C30" s="14"/>
      <c r="D30" s="14"/>
      <c r="E30" s="14"/>
      <c r="F30" s="14" t="s">
        <v>501</v>
      </c>
      <c r="G30" s="14"/>
      <c r="H30" s="14"/>
      <c r="I30" s="14"/>
      <c r="J30" s="14"/>
      <c r="K30" s="14"/>
      <c r="L30" s="14"/>
      <c r="M30" s="14"/>
      <c r="N30" s="14"/>
      <c r="O30" s="14"/>
      <c r="P30" s="14"/>
      <c r="Q30" s="14"/>
      <c r="R30" s="14"/>
      <c r="S30" s="14"/>
    </row>
    <row r="31" spans="1:19" ht="15.75" x14ac:dyDescent="0.25">
      <c r="A31" s="14"/>
      <c r="B31" s="642" t="s">
        <v>68</v>
      </c>
      <c r="C31" s="643"/>
      <c r="D31" s="643"/>
      <c r="E31" s="643"/>
      <c r="F31" s="16" t="s">
        <v>69</v>
      </c>
      <c r="G31" s="15"/>
      <c r="H31" s="14"/>
      <c r="I31" s="14"/>
      <c r="J31" s="14"/>
      <c r="K31" s="14"/>
      <c r="L31" s="14"/>
      <c r="M31" s="14"/>
      <c r="N31" s="14"/>
      <c r="O31" s="14"/>
      <c r="P31" s="14"/>
      <c r="Q31" s="14"/>
      <c r="R31" s="14"/>
      <c r="S31" s="14"/>
    </row>
    <row r="32" spans="1:19" x14ac:dyDescent="0.25">
      <c r="A32" s="14"/>
      <c r="B32" s="14"/>
      <c r="C32" s="14"/>
      <c r="D32" s="14"/>
      <c r="E32" s="14"/>
      <c r="F32" s="14"/>
      <c r="G32" s="14"/>
      <c r="H32" s="14"/>
      <c r="I32" s="14"/>
      <c r="J32" s="14"/>
      <c r="K32" s="14"/>
      <c r="L32" s="14"/>
      <c r="M32" s="14"/>
      <c r="N32" s="14"/>
      <c r="O32" s="14"/>
      <c r="P32" s="14"/>
      <c r="Q32" s="14"/>
      <c r="R32" s="14"/>
      <c r="S32" s="14"/>
    </row>
  </sheetData>
  <mergeCells count="87">
    <mergeCell ref="K8:K10"/>
    <mergeCell ref="J8:J10"/>
    <mergeCell ref="C7:S7"/>
    <mergeCell ref="C11:S11"/>
    <mergeCell ref="C18:S18"/>
    <mergeCell ref="S8:S10"/>
    <mergeCell ref="R8:R10"/>
    <mergeCell ref="Q8:Q10"/>
    <mergeCell ref="M8:M10"/>
    <mergeCell ref="L8:L10"/>
    <mergeCell ref="C21:S21"/>
    <mergeCell ref="N4:N5"/>
    <mergeCell ref="O4:O5"/>
    <mergeCell ref="P4:P5"/>
    <mergeCell ref="C14:C17"/>
    <mergeCell ref="H9:H10"/>
    <mergeCell ref="I9:I10"/>
    <mergeCell ref="C19:C20"/>
    <mergeCell ref="J12:J17"/>
    <mergeCell ref="K12:K17"/>
    <mergeCell ref="L12:L17"/>
    <mergeCell ref="M12:M17"/>
    <mergeCell ref="Q12:Q17"/>
    <mergeCell ref="R12:R17"/>
    <mergeCell ref="S12:S17"/>
    <mergeCell ref="J19:J20"/>
    <mergeCell ref="A4:A5"/>
    <mergeCell ref="L4:M4"/>
    <mergeCell ref="J4:J5"/>
    <mergeCell ref="K4:K5"/>
    <mergeCell ref="Q4:Q5"/>
    <mergeCell ref="F3:F5"/>
    <mergeCell ref="E3:E5"/>
    <mergeCell ref="D3:D5"/>
    <mergeCell ref="C4:C5"/>
    <mergeCell ref="B4:B5"/>
    <mergeCell ref="J3:Q3"/>
    <mergeCell ref="R3:S3"/>
    <mergeCell ref="I4:I5"/>
    <mergeCell ref="H4:H5"/>
    <mergeCell ref="G4:G5"/>
    <mergeCell ref="R4:R5"/>
    <mergeCell ref="S4:S5"/>
    <mergeCell ref="A1:P1"/>
    <mergeCell ref="A3:C3"/>
    <mergeCell ref="B31:E31"/>
    <mergeCell ref="G3:I3"/>
    <mergeCell ref="G9:G10"/>
    <mergeCell ref="A8:A10"/>
    <mergeCell ref="B8:B10"/>
    <mergeCell ref="C8:C10"/>
    <mergeCell ref="E9:E10"/>
    <mergeCell ref="F9:F10"/>
    <mergeCell ref="A19:A20"/>
    <mergeCell ref="B19:B20"/>
    <mergeCell ref="A14:A17"/>
    <mergeCell ref="B14:B17"/>
    <mergeCell ref="A22:A27"/>
    <mergeCell ref="B22:B27"/>
    <mergeCell ref="C22:C27"/>
    <mergeCell ref="D22:D23"/>
    <mergeCell ref="E22:E23"/>
    <mergeCell ref="E26:E27"/>
    <mergeCell ref="F26:F27"/>
    <mergeCell ref="G26:G27"/>
    <mergeCell ref="H26:H27"/>
    <mergeCell ref="I26:I27"/>
    <mergeCell ref="F22:F23"/>
    <mergeCell ref="G22:G23"/>
    <mergeCell ref="H22:H23"/>
    <mergeCell ref="I22:I23"/>
    <mergeCell ref="S19:S20"/>
    <mergeCell ref="N19:N20"/>
    <mergeCell ref="O19:O20"/>
    <mergeCell ref="P19:P20"/>
    <mergeCell ref="J22:J27"/>
    <mergeCell ref="K22:K27"/>
    <mergeCell ref="L22:L27"/>
    <mergeCell ref="M22:M27"/>
    <mergeCell ref="S22:S27"/>
    <mergeCell ref="R22:R27"/>
    <mergeCell ref="Q22:Q27"/>
    <mergeCell ref="K19:K20"/>
    <mergeCell ref="L19:L20"/>
    <mergeCell ref="M19:M20"/>
    <mergeCell ref="Q19:Q20"/>
    <mergeCell ref="R19:R20"/>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4" sqref="B4"/>
    </sheetView>
  </sheetViews>
  <sheetFormatPr defaultRowHeight="15" x14ac:dyDescent="0.25"/>
  <cols>
    <col min="1" max="1" width="5.140625" customWidth="1"/>
    <col min="2" max="2" width="52.28515625" customWidth="1"/>
    <col min="3" max="3" width="18.28515625" customWidth="1"/>
    <col min="4" max="4" width="12.42578125" customWidth="1"/>
    <col min="5" max="5" width="41.28515625" customWidth="1"/>
  </cols>
  <sheetData>
    <row r="1" spans="1:7" x14ac:dyDescent="0.25">
      <c r="A1" s="670" t="s">
        <v>37</v>
      </c>
      <c r="B1" s="671"/>
      <c r="C1" s="671"/>
      <c r="D1" s="671"/>
      <c r="E1" s="653"/>
    </row>
    <row r="2" spans="1:7" ht="15.75" x14ac:dyDescent="0.25">
      <c r="A2" s="4" t="s">
        <v>26</v>
      </c>
      <c r="B2" s="4" t="s">
        <v>38</v>
      </c>
      <c r="C2" s="4" t="s">
        <v>39</v>
      </c>
      <c r="D2" s="4" t="s">
        <v>40</v>
      </c>
      <c r="E2" s="4" t="s">
        <v>41</v>
      </c>
    </row>
    <row r="3" spans="1:7" ht="69" customHeight="1" x14ac:dyDescent="0.25">
      <c r="A3" s="4" t="s">
        <v>34</v>
      </c>
      <c r="B3" s="292" t="s">
        <v>257</v>
      </c>
      <c r="C3" s="292" t="s">
        <v>478</v>
      </c>
      <c r="D3" s="292" t="s">
        <v>479</v>
      </c>
      <c r="E3" s="292" t="s">
        <v>42</v>
      </c>
    </row>
    <row r="4" spans="1:7" s="14" customFormat="1" ht="69" customHeight="1" x14ac:dyDescent="0.25">
      <c r="A4" s="292" t="s">
        <v>35</v>
      </c>
      <c r="B4" s="292" t="s">
        <v>257</v>
      </c>
      <c r="C4" s="292" t="s">
        <v>476</v>
      </c>
      <c r="D4" s="292" t="s">
        <v>483</v>
      </c>
      <c r="E4" s="292" t="s">
        <v>477</v>
      </c>
    </row>
    <row r="6" spans="1:7" ht="15.75" x14ac:dyDescent="0.25">
      <c r="B6" s="642"/>
      <c r="C6" s="643"/>
      <c r="D6" s="643"/>
      <c r="E6" s="643"/>
      <c r="F6" s="6"/>
      <c r="G6" s="7"/>
    </row>
    <row r="8" spans="1:7" x14ac:dyDescent="0.25">
      <c r="B8" t="s">
        <v>67</v>
      </c>
    </row>
    <row r="9" spans="1:7" x14ac:dyDescent="0.25">
      <c r="B9" t="s">
        <v>502</v>
      </c>
      <c r="C9" t="s">
        <v>70</v>
      </c>
      <c r="D9" t="s">
        <v>500</v>
      </c>
    </row>
    <row r="10" spans="1:7" x14ac:dyDescent="0.25">
      <c r="B10" s="642" t="s">
        <v>75</v>
      </c>
      <c r="C10" s="643"/>
      <c r="D10" s="643"/>
      <c r="E10" s="643"/>
    </row>
  </sheetData>
  <mergeCells count="3">
    <mergeCell ref="A1:E1"/>
    <mergeCell ref="B6:E6"/>
    <mergeCell ref="B10:E10"/>
  </mergeCells>
  <hyperlinks>
    <hyperlink ref="A1" r:id="rId1" display="consultantplus://offline/ref=81C534AC1618B38338B7138DDEB14344F59B417381706259B468524054C32ECBB30FCA5546109B5D4A4FBD6DK2O"/>
  </hyperlinks>
  <pageMargins left="0" right="0" top="0" bottom="0" header="0.31496062992125984" footer="0.31496062992125984"/>
  <pageSetup paperSize="9" scale="7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workbookViewId="0">
      <selection activeCell="F22" sqref="F22"/>
    </sheetView>
  </sheetViews>
  <sheetFormatPr defaultRowHeight="15" x14ac:dyDescent="0.25"/>
  <cols>
    <col min="2" max="2" width="10" bestFit="1" customWidth="1"/>
  </cols>
  <sheetData>
    <row r="1" spans="2:8" x14ac:dyDescent="0.25">
      <c r="B1" t="s">
        <v>77</v>
      </c>
      <c r="D1">
        <v>2018</v>
      </c>
      <c r="F1">
        <v>2019</v>
      </c>
      <c r="H1">
        <v>2020</v>
      </c>
    </row>
    <row r="2" spans="2:8" x14ac:dyDescent="0.25">
      <c r="B2">
        <v>55000</v>
      </c>
      <c r="D2">
        <v>6000</v>
      </c>
      <c r="F2">
        <v>49000</v>
      </c>
      <c r="H2">
        <v>0</v>
      </c>
    </row>
    <row r="3" spans="2:8" x14ac:dyDescent="0.25">
      <c r="B3">
        <v>3000</v>
      </c>
      <c r="D3">
        <v>1500</v>
      </c>
      <c r="F3">
        <v>1500</v>
      </c>
      <c r="H3">
        <v>0</v>
      </c>
    </row>
    <row r="4" spans="2:8" x14ac:dyDescent="0.25">
      <c r="B4" s="5">
        <v>200000</v>
      </c>
      <c r="D4">
        <v>50000</v>
      </c>
      <c r="F4">
        <v>150000</v>
      </c>
      <c r="H4">
        <v>0</v>
      </c>
    </row>
    <row r="5" spans="2:8" x14ac:dyDescent="0.25">
      <c r="B5">
        <v>10175.6</v>
      </c>
      <c r="D5">
        <v>10175.6</v>
      </c>
      <c r="F5">
        <v>0</v>
      </c>
      <c r="H5">
        <v>0</v>
      </c>
    </row>
    <row r="6" spans="2:8" x14ac:dyDescent="0.25">
      <c r="B6">
        <v>785.70799999999997</v>
      </c>
      <c r="D6">
        <v>785.70799999999997</v>
      </c>
      <c r="F6">
        <v>0</v>
      </c>
      <c r="H6">
        <v>0</v>
      </c>
    </row>
    <row r="7" spans="2:8" x14ac:dyDescent="0.25">
      <c r="B7">
        <v>2931.56</v>
      </c>
      <c r="D7">
        <v>2931.56</v>
      </c>
      <c r="F7">
        <v>0</v>
      </c>
      <c r="H7">
        <v>0</v>
      </c>
    </row>
    <row r="8" spans="2:8" x14ac:dyDescent="0.25">
      <c r="B8">
        <v>55699.64</v>
      </c>
      <c r="D8">
        <v>55699.64</v>
      </c>
      <c r="F8">
        <v>0</v>
      </c>
      <c r="H8">
        <v>0</v>
      </c>
    </row>
    <row r="9" spans="2:8" x14ac:dyDescent="0.25">
      <c r="B9">
        <v>50000</v>
      </c>
      <c r="D9">
        <v>5000</v>
      </c>
      <c r="F9">
        <v>45000</v>
      </c>
      <c r="H9">
        <v>0</v>
      </c>
    </row>
    <row r="10" spans="2:8" x14ac:dyDescent="0.25">
      <c r="B10">
        <v>150000</v>
      </c>
      <c r="D10">
        <v>15000</v>
      </c>
      <c r="F10">
        <v>135000</v>
      </c>
      <c r="H10">
        <v>0</v>
      </c>
    </row>
    <row r="11" spans="2:8" x14ac:dyDescent="0.25">
      <c r="B11">
        <v>150000</v>
      </c>
      <c r="D11">
        <v>15000</v>
      </c>
      <c r="F11">
        <v>135000</v>
      </c>
      <c r="H11">
        <v>0</v>
      </c>
    </row>
    <row r="12" spans="2:8" x14ac:dyDescent="0.25">
      <c r="B12">
        <f>D12+F12+H12</f>
        <v>8851.7099999999991</v>
      </c>
      <c r="D12">
        <v>3500</v>
      </c>
      <c r="F12">
        <v>2500</v>
      </c>
      <c r="H12">
        <v>2851.71</v>
      </c>
    </row>
    <row r="13" spans="2:8" x14ac:dyDescent="0.25">
      <c r="B13">
        <f>D13+F13+H13</f>
        <v>3208.5</v>
      </c>
      <c r="D13">
        <v>1800</v>
      </c>
      <c r="F13">
        <v>900</v>
      </c>
      <c r="H13">
        <v>508.5</v>
      </c>
    </row>
    <row r="14" spans="2:8" x14ac:dyDescent="0.25">
      <c r="B14">
        <f>D14+F14+H14</f>
        <v>3595</v>
      </c>
      <c r="D14">
        <v>1700</v>
      </c>
      <c r="F14">
        <v>1500</v>
      </c>
      <c r="H14">
        <v>395</v>
      </c>
    </row>
    <row r="15" spans="2:8" x14ac:dyDescent="0.25">
      <c r="B15">
        <f>D15+E15+F15+H15</f>
        <v>2346.9</v>
      </c>
      <c r="D15">
        <v>1100</v>
      </c>
      <c r="F15">
        <v>700</v>
      </c>
      <c r="H15">
        <v>546.9</v>
      </c>
    </row>
    <row r="16" spans="2:8" x14ac:dyDescent="0.25">
      <c r="B16">
        <f>D16+F16+H16</f>
        <v>3401.6</v>
      </c>
      <c r="D16">
        <v>1700</v>
      </c>
      <c r="F16">
        <v>850</v>
      </c>
      <c r="H16">
        <v>851.6</v>
      </c>
    </row>
    <row r="17" spans="2:8" x14ac:dyDescent="0.25">
      <c r="B17">
        <f>D17+F17+H17</f>
        <v>6448.259</v>
      </c>
      <c r="D17">
        <v>2507.5050000000001</v>
      </c>
      <c r="F17">
        <v>1685.0920000000001</v>
      </c>
      <c r="H17">
        <v>2255.6619999999998</v>
      </c>
    </row>
    <row r="18" spans="2:8" x14ac:dyDescent="0.25">
      <c r="B18">
        <v>2200</v>
      </c>
      <c r="D18">
        <v>2200</v>
      </c>
      <c r="F18">
        <v>0</v>
      </c>
      <c r="H18">
        <v>0</v>
      </c>
    </row>
    <row r="19" spans="2:8" x14ac:dyDescent="0.25">
      <c r="B19">
        <f>D19+F19+H19</f>
        <v>1725</v>
      </c>
      <c r="D19">
        <v>575</v>
      </c>
      <c r="F19">
        <v>575</v>
      </c>
      <c r="H19">
        <v>575</v>
      </c>
    </row>
    <row r="20" spans="2:8" x14ac:dyDescent="0.25">
      <c r="B20">
        <v>7800</v>
      </c>
      <c r="D20">
        <v>2600</v>
      </c>
      <c r="F20">
        <v>2600</v>
      </c>
      <c r="H20">
        <v>2600</v>
      </c>
    </row>
    <row r="21" spans="2:8" x14ac:dyDescent="0.25">
      <c r="B21" s="9">
        <f>B20+B19+B18+B17+B16+B15+B14+B13+B12+B11+B10+B9+B8+B7+B6+B5+B4+B3+B2</f>
        <v>717169.47699999996</v>
      </c>
      <c r="C21" s="8"/>
      <c r="D21" s="8">
        <f>D20+D19+D18+D17+D16+D15+D14+D13+D12+D11+D10+D9+D8+D7+D6+D5+D4+D3+D2</f>
        <v>179775.01300000001</v>
      </c>
      <c r="E21" s="8"/>
      <c r="F21">
        <f>F20+F19+F17+F16+F15+F14+F13+F12+F11+F10+F9+F4+F3+F2</f>
        <v>526810.09199999995</v>
      </c>
      <c r="H21">
        <f>H20+H19+H17+H16+H15+H14+H13+H12</f>
        <v>10584.371999999999</v>
      </c>
    </row>
    <row r="22" spans="2:8" x14ac:dyDescent="0.25">
      <c r="B22" s="8"/>
      <c r="C22" s="8"/>
      <c r="D22" s="8"/>
      <c r="E22" s="8"/>
    </row>
    <row r="24" spans="2:8" x14ac:dyDescent="0.25">
      <c r="B24">
        <f>D21+F21+H21</f>
        <v>717169.47699999996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Форма 1</vt:lpstr>
      <vt:lpstr>Форма 3</vt:lpstr>
      <vt:lpstr>Форма 4</vt:lpstr>
      <vt:lpstr>Форма 6</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Грабовская Анна Сергеевна</dc:creator>
  <cp:lastModifiedBy>Грабовская Анна Сергеевна</cp:lastModifiedBy>
  <cp:lastPrinted>2022-03-24T07:19:55Z</cp:lastPrinted>
  <dcterms:created xsi:type="dcterms:W3CDTF">2016-10-07T07:31:37Z</dcterms:created>
  <dcterms:modified xsi:type="dcterms:W3CDTF">2022-03-24T07:20:06Z</dcterms:modified>
</cp:coreProperties>
</file>