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СПН Форма 3" sheetId="1" r:id="rId1"/>
    <sheet name="СПН Форма 1_2024" sheetId="2" r:id="rId2"/>
  </sheets>
  <definedNames>
    <definedName name="_GoBack" localSheetId="1">'СПН Форма 1_2024'!#REF!</definedName>
    <definedName name="_xlnm.Print_Area" localSheetId="1">'СПН Форма 1_2024'!$A$1:$V$151</definedName>
  </definedNames>
  <calcPr calcId="145621"/>
</workbook>
</file>

<file path=xl/calcChain.xml><?xml version="1.0" encoding="utf-8"?>
<calcChain xmlns="http://schemas.openxmlformats.org/spreadsheetml/2006/main">
  <c r="L146" i="2" l="1"/>
  <c r="K146" i="2"/>
  <c r="J146" i="2"/>
  <c r="I146" i="2"/>
  <c r="H146" i="2"/>
  <c r="G146" i="2"/>
  <c r="L145" i="2"/>
  <c r="K145" i="2"/>
  <c r="J145" i="2"/>
  <c r="I145" i="2"/>
  <c r="H145" i="2"/>
  <c r="G145" i="2"/>
  <c r="T144" i="2"/>
  <c r="L142" i="2"/>
  <c r="K142" i="2"/>
  <c r="J142" i="2"/>
  <c r="I142" i="2"/>
  <c r="H142" i="2"/>
  <c r="G142" i="2"/>
  <c r="R139" i="2"/>
  <c r="L132" i="2"/>
  <c r="J132" i="2"/>
  <c r="I132" i="2"/>
  <c r="H132" i="2"/>
  <c r="G132" i="2"/>
  <c r="L129" i="2"/>
  <c r="J129" i="2"/>
  <c r="I129" i="2"/>
  <c r="H129" i="2"/>
  <c r="G129" i="2"/>
  <c r="L127" i="2"/>
  <c r="J127" i="2"/>
  <c r="I127" i="2"/>
  <c r="H127" i="2"/>
  <c r="G127" i="2"/>
  <c r="L126" i="2"/>
  <c r="J126" i="2"/>
  <c r="I126" i="2"/>
  <c r="H126" i="2"/>
  <c r="G126" i="2"/>
  <c r="T123" i="2"/>
  <c r="V123" i="2" s="1"/>
  <c r="K123" i="2"/>
  <c r="M123" i="2" s="1"/>
  <c r="T122" i="2"/>
  <c r="V122" i="2" s="1"/>
  <c r="K122" i="2"/>
  <c r="M122" i="2" s="1"/>
  <c r="T121" i="2"/>
  <c r="V121" i="2" s="1"/>
  <c r="K121" i="2"/>
  <c r="M121" i="2" s="1"/>
  <c r="T120" i="2"/>
  <c r="V120" i="2" s="1"/>
  <c r="K120" i="2"/>
  <c r="M120" i="2" s="1"/>
  <c r="T119" i="2"/>
  <c r="V119" i="2" s="1"/>
  <c r="K119" i="2"/>
  <c r="M119" i="2" s="1"/>
  <c r="T118" i="2"/>
  <c r="V118" i="2" s="1"/>
  <c r="K118" i="2"/>
  <c r="M118" i="2" s="1"/>
  <c r="U117" i="2"/>
  <c r="V117" i="2" s="1"/>
  <c r="K117" i="2"/>
  <c r="M117" i="2" s="1"/>
  <c r="U116" i="2"/>
  <c r="V116" i="2" s="1"/>
  <c r="K116" i="2"/>
  <c r="M116" i="2" s="1"/>
  <c r="U115" i="2"/>
  <c r="V115" i="2" s="1"/>
  <c r="K115" i="2"/>
  <c r="M115" i="2" s="1"/>
  <c r="K114" i="2"/>
  <c r="M114" i="2" s="1"/>
  <c r="K113" i="2"/>
  <c r="M113" i="2" s="1"/>
  <c r="T112" i="2"/>
  <c r="V112" i="2" s="1"/>
  <c r="K112" i="2"/>
  <c r="M112" i="2" s="1"/>
  <c r="K111" i="2"/>
  <c r="M111" i="2" s="1"/>
  <c r="U110" i="2"/>
  <c r="V110" i="2" s="1"/>
  <c r="K110" i="2"/>
  <c r="M110" i="2" s="1"/>
  <c r="K109" i="2"/>
  <c r="M109" i="2" s="1"/>
  <c r="T108" i="2"/>
  <c r="V108" i="2" s="1"/>
  <c r="K108" i="2"/>
  <c r="T107" i="2"/>
  <c r="V107" i="2" s="1"/>
  <c r="K107" i="2"/>
  <c r="M107" i="2" s="1"/>
  <c r="T106" i="2"/>
  <c r="K106" i="2"/>
  <c r="L95" i="2"/>
  <c r="L143" i="2" s="1"/>
  <c r="J95" i="2"/>
  <c r="J143" i="2" s="1"/>
  <c r="I95" i="2"/>
  <c r="H95" i="2"/>
  <c r="H143" i="2" s="1"/>
  <c r="G95" i="2"/>
  <c r="L91" i="2"/>
  <c r="L90" i="2" s="1"/>
  <c r="J91" i="2"/>
  <c r="J90" i="2" s="1"/>
  <c r="H91" i="2"/>
  <c r="H90" i="2" s="1"/>
  <c r="T88" i="2"/>
  <c r="V88" i="2" s="1"/>
  <c r="K88" i="2"/>
  <c r="M88" i="2" s="1"/>
  <c r="T87" i="2"/>
  <c r="V87" i="2" s="1"/>
  <c r="K87" i="2"/>
  <c r="M87" i="2" s="1"/>
  <c r="T86" i="2"/>
  <c r="V86" i="2" s="1"/>
  <c r="K86" i="2"/>
  <c r="M86" i="2" s="1"/>
  <c r="R84" i="2"/>
  <c r="V84" i="2" s="1"/>
  <c r="R83" i="2"/>
  <c r="V83" i="2" s="1"/>
  <c r="T75" i="2"/>
  <c r="T77" i="2" s="1"/>
  <c r="L73" i="2"/>
  <c r="K73" i="2"/>
  <c r="K71" i="2" s="1"/>
  <c r="K70" i="2" s="1"/>
  <c r="J73" i="2"/>
  <c r="I73" i="2"/>
  <c r="I71" i="2" s="1"/>
  <c r="I70" i="2" s="1"/>
  <c r="H73" i="2"/>
  <c r="G73" i="2"/>
  <c r="G71" i="2" s="1"/>
  <c r="G70" i="2" s="1"/>
  <c r="L71" i="2"/>
  <c r="J71" i="2"/>
  <c r="H71" i="2"/>
  <c r="R70" i="2"/>
  <c r="R72" i="2" s="1"/>
  <c r="L70" i="2"/>
  <c r="J70" i="2"/>
  <c r="H70" i="2"/>
  <c r="V68" i="2"/>
  <c r="T68" i="2"/>
  <c r="M68" i="2"/>
  <c r="K68" i="2"/>
  <c r="V67" i="2"/>
  <c r="T67" i="2"/>
  <c r="M67" i="2"/>
  <c r="K67" i="2"/>
  <c r="V66" i="2"/>
  <c r="T66" i="2"/>
  <c r="M66" i="2"/>
  <c r="K66" i="2"/>
  <c r="V65" i="2"/>
  <c r="T65" i="2"/>
  <c r="M65" i="2"/>
  <c r="K65" i="2"/>
  <c r="V63" i="2"/>
  <c r="R63" i="2"/>
  <c r="V62" i="2"/>
  <c r="R62" i="2"/>
  <c r="V61" i="2"/>
  <c r="R61" i="2"/>
  <c r="L54" i="2"/>
  <c r="L144" i="2" s="1"/>
  <c r="J54" i="2"/>
  <c r="J144" i="2" s="1"/>
  <c r="I54" i="2"/>
  <c r="I144" i="2" s="1"/>
  <c r="H54" i="2"/>
  <c r="H144" i="2" s="1"/>
  <c r="G54" i="2"/>
  <c r="G144" i="2" s="1"/>
  <c r="L51" i="2"/>
  <c r="L141" i="2" s="1"/>
  <c r="L139" i="2" s="1"/>
  <c r="L138" i="2" s="1"/>
  <c r="J51" i="2"/>
  <c r="J141" i="2" s="1"/>
  <c r="I51" i="2"/>
  <c r="I141" i="2" s="1"/>
  <c r="H51" i="2"/>
  <c r="H141" i="2" s="1"/>
  <c r="G51" i="2"/>
  <c r="G141" i="2" s="1"/>
  <c r="L49" i="2"/>
  <c r="J49" i="2"/>
  <c r="H49" i="2"/>
  <c r="L48" i="2"/>
  <c r="J48" i="2"/>
  <c r="H48" i="2"/>
  <c r="V46" i="2"/>
  <c r="T46" i="2"/>
  <c r="M46" i="2"/>
  <c r="K46" i="2"/>
  <c r="V45" i="2"/>
  <c r="T45" i="2"/>
  <c r="M45" i="2"/>
  <c r="K45" i="2"/>
  <c r="V44" i="2"/>
  <c r="T44" i="2"/>
  <c r="M44" i="2"/>
  <c r="K44" i="2"/>
  <c r="V43" i="2"/>
  <c r="T43" i="2"/>
  <c r="M43" i="2"/>
  <c r="K43" i="2"/>
  <c r="V41" i="2"/>
  <c r="R41" i="2"/>
  <c r="V40" i="2"/>
  <c r="R40" i="2"/>
  <c r="V39" i="2"/>
  <c r="R39" i="2"/>
  <c r="V38" i="2"/>
  <c r="T38" i="2"/>
  <c r="M38" i="2"/>
  <c r="K38" i="2"/>
  <c r="V37" i="2"/>
  <c r="T37" i="2"/>
  <c r="M37" i="2"/>
  <c r="K37" i="2"/>
  <c r="V36" i="2"/>
  <c r="T36" i="2"/>
  <c r="M36" i="2"/>
  <c r="K36" i="2"/>
  <c r="V35" i="2"/>
  <c r="U35" i="2"/>
  <c r="M35" i="2"/>
  <c r="K35" i="2"/>
  <c r="V34" i="2"/>
  <c r="T34" i="2"/>
  <c r="M34" i="2"/>
  <c r="K34" i="2"/>
  <c r="V33" i="2"/>
  <c r="T33" i="2"/>
  <c r="M33" i="2"/>
  <c r="K33" i="2"/>
  <c r="V31" i="2"/>
  <c r="S31" i="2"/>
  <c r="V30" i="2"/>
  <c r="S30" i="2"/>
  <c r="V29" i="2"/>
  <c r="T29" i="2"/>
  <c r="M29" i="2"/>
  <c r="K29" i="2"/>
  <c r="M27" i="2"/>
  <c r="K27" i="2"/>
  <c r="M26" i="2"/>
  <c r="K26" i="2"/>
  <c r="V25" i="2"/>
  <c r="T25" i="2"/>
  <c r="M25" i="2"/>
  <c r="K25" i="2"/>
  <c r="K51" i="2" s="1"/>
  <c r="V21" i="2"/>
  <c r="T21" i="2"/>
  <c r="T53" i="2" s="1"/>
  <c r="M21" i="2"/>
  <c r="K21" i="2"/>
  <c r="K54" i="2" s="1"/>
  <c r="V16" i="2"/>
  <c r="S16" i="2"/>
  <c r="V15" i="2"/>
  <c r="R15" i="2"/>
  <c r="V14" i="2"/>
  <c r="R14" i="2"/>
  <c r="R48" i="2" s="1"/>
  <c r="V12" i="2"/>
  <c r="R12" i="2"/>
  <c r="V11" i="2"/>
  <c r="R11" i="2"/>
  <c r="V10" i="2"/>
  <c r="R10" i="2"/>
  <c r="V9" i="2"/>
  <c r="S9" i="2"/>
  <c r="V8" i="2"/>
  <c r="R8" i="2"/>
  <c r="V7" i="2"/>
  <c r="R7" i="2"/>
  <c r="R50" i="2" l="1"/>
  <c r="G49" i="2"/>
  <c r="G48" i="2" s="1"/>
  <c r="I49" i="2"/>
  <c r="I48" i="2" s="1"/>
  <c r="K49" i="2"/>
  <c r="K48" i="2" s="1"/>
  <c r="M48" i="2" s="1"/>
  <c r="H139" i="2"/>
  <c r="H138" i="2" s="1"/>
  <c r="J139" i="2"/>
  <c r="J138" i="2" s="1"/>
  <c r="T55" i="2"/>
  <c r="R90" i="2"/>
  <c r="R92" i="2" s="1"/>
  <c r="G143" i="2"/>
  <c r="G91" i="2"/>
  <c r="G90" i="2" s="1"/>
  <c r="I143" i="2"/>
  <c r="I91" i="2"/>
  <c r="I90" i="2" s="1"/>
  <c r="K95" i="2"/>
  <c r="T95" i="2"/>
  <c r="T97" i="2" s="1"/>
  <c r="K129" i="2"/>
  <c r="M106" i="2"/>
  <c r="M108" i="2"/>
  <c r="K132" i="2"/>
  <c r="K144" i="2" s="1"/>
  <c r="G139" i="2"/>
  <c r="G138" i="2" s="1"/>
  <c r="I139" i="2"/>
  <c r="I138" i="2" s="1"/>
  <c r="M70" i="2"/>
  <c r="R79" i="2" s="1"/>
  <c r="R80" i="2" s="1"/>
  <c r="T131" i="2"/>
  <c r="T133" i="2" s="1"/>
  <c r="V106" i="2"/>
  <c r="K127" i="2" l="1"/>
  <c r="K126" i="2" s="1"/>
  <c r="M126" i="2" s="1"/>
  <c r="R135" i="2" s="1"/>
  <c r="R136" i="2" s="1"/>
  <c r="K143" i="2"/>
  <c r="K91" i="2"/>
  <c r="K90" i="2" s="1"/>
  <c r="K141" i="2"/>
  <c r="K139" i="2" s="1"/>
  <c r="K138" i="2" s="1"/>
  <c r="M138" i="2" s="1"/>
  <c r="R138" i="2"/>
  <c r="R140" i="2" s="1"/>
  <c r="R99" i="2"/>
  <c r="R100" i="2" s="1"/>
  <c r="T143" i="2"/>
  <c r="T145" i="2" s="1"/>
  <c r="R57" i="2"/>
  <c r="R58" i="2" s="1"/>
  <c r="R147" i="2" l="1"/>
  <c r="R148" i="2" s="1"/>
</calcChain>
</file>

<file path=xl/sharedStrings.xml><?xml version="1.0" encoding="utf-8"?>
<sst xmlns="http://schemas.openxmlformats.org/spreadsheetml/2006/main" count="910" uniqueCount="328">
  <si>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</si>
  <si>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</si>
  <si>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</si>
  <si>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</si>
  <si>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</si>
  <si>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</si>
  <si>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</si>
  <si>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 xml:space="preserve">Утверждение муниципальной программы </t>
  </si>
  <si>
    <t>Приведение содержания программы в соответствие с решением Городской думы города Ижевска № 835, с целью эффективного использования бюджетных средств.</t>
  </si>
  <si>
    <t>Приведение содержания программы в соответствие с решением Городской думы города Ижевска от 17.12.2020 № 64 «О бюджете муниципального   образования «Город Ижевск» на 2021 год и плановый период 2022 и 2023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2020 год.</t>
  </si>
  <si>
    <t>Приведение содержания программы в соответствие с решением Городской думы города Ижевска от 16.12.2021 № 208 «О бюджете муниципального образования «Город Ижевск» на 2022 год и плановый период 2023 и 2024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2021 год.</t>
  </si>
  <si>
    <t>Приведение содержания программы в соответствие с решением Городской думы города Ижевска от 15.12.2022 № 338 «О бюджете муниципального образования «Город Ижевск» на 2023 год и плановый период 2024 и 2025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2022 год.</t>
  </si>
  <si>
    <t>Приведение содержания программы в соответствие с решением Городской думы города Ижевска от 19.12.2024 № 669 «О бюджете муниципального образования «Город Ижевск» на 2025 год и плановый период 2026 и 2027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2024 год.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</si>
  <si>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муниципального образования «Город Ижевск» «Социальная поддержка населения»  за 2024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</si>
  <si>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</si>
  <si>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</si>
  <si>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</si>
  <si>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</si>
  <si>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</si>
  <si>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</si>
  <si>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</si>
  <si>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</si>
  <si>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</si>
  <si>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</si>
  <si>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</si>
  <si>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</si>
  <si>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rFont val="PT Astra Serif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</si>
  <si>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</si>
  <si>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</si>
  <si>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</si>
  <si>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</si>
  <si>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</si>
  <si>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</si>
  <si>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</si>
  <si>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</si>
  <si>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</si>
  <si>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</si>
  <si>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</si>
  <si>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</si>
  <si>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</si>
  <si>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 xml:space="preserve">Наименование цели программы: Повышение социального благополучия населения, сохранение и укрепление здоровья населения города Ижевска, повышение уровня доступности городской инфраструктуры. </t>
  </si>
  <si>
    <t>1. Увеличение доли детей-сирот и детей, оставшихся без попечения родителей улучшивших жилищные условия, в общей численности детей-сирот и детей, оставшихся без попечения  родителей состоящих на учете</t>
  </si>
  <si>
    <t>%</t>
  </si>
  <si>
    <t>х</t>
  </si>
  <si>
    <t>Количество закупленных квартир было меньше ожидаемого</t>
  </si>
  <si>
    <t>2. Увеличение количества  снятых с учета семей, находящихся в социально опасном положении, в связи с улучшением ситуации в семье, от общего числа семей, находившихся на учете</t>
  </si>
  <si>
    <t>3. Снижение смертности населения (без показателя внешних причин)</t>
  </si>
  <si>
    <t>умерших на 100 тыс. чел.</t>
  </si>
  <si>
    <t>Причина -  в связи с проведением Специальной военной операции</t>
  </si>
  <si>
    <t>4.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</si>
  <si>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человек</t>
  </si>
  <si>
    <t>5. 100 % исполнение мер социальной поддержки Почетным гражданам города Ижевска, вдовам Почетных граждан города Ижевска</t>
  </si>
  <si>
    <t>6. Увеличение доли доступных для инвалидов и других мало-мобильных групп населения приоритетных объектов социальной, транспортной инфра-структуры города в общей численности приоритетных объектов</t>
  </si>
  <si>
    <t>При реализации данных полномочий имеется ряд проблем – финансирование работ по адаптации жилых помещений инвалидов, кроме того прекратила действие государственная программа Удмуртской Республики «Доступная среда».</t>
  </si>
  <si>
    <t>03</t>
  </si>
  <si>
    <t>00 00000</t>
  </si>
  <si>
    <t>Подпрограмма 1. Социальная поддержка семьи и детей</t>
  </si>
  <si>
    <t xml:space="preserve">Наименование цели подпрограммы 1.Повышение социального благополучия семей с детьми;  профилактика заболеваний, формирование у населения новых поведенческих стереотипов в отношении здорового образа жизни. </t>
  </si>
  <si>
    <t>1. Увеличение доли детей-сирот и детей, оставшихся без попечения родителей, улучшивших жилищные условия, в общей численности детей-сирот и детей, оставшихся без попечения  родителей состоящих на учете</t>
  </si>
  <si>
    <t>3.Снижение смертности населения (без показателя внешних причин)</t>
  </si>
  <si>
    <t>Причина в связи с проведением Специальной военной операции</t>
  </si>
  <si>
    <t>1</t>
  </si>
  <si>
    <t xml:space="preserve">Наименование задачи 1 подпрограммы 1.Развитие различных форм семейного устройства детей-сирот и детей, оставшихся без попечения родителей. </t>
  </si>
  <si>
    <t>Количество детей-сирот и детей, оставшихся без попечения родителей</t>
  </si>
  <si>
    <t>чел.</t>
  </si>
  <si>
    <t>-</t>
  </si>
  <si>
    <t>Не учитывается. ПАГ от 27.12.2013 № 1648.</t>
  </si>
  <si>
    <t>Количество детей, находящихся в приемной семье</t>
  </si>
  <si>
    <t>детей</t>
  </si>
  <si>
    <t>Количество детей,  находящихся под опекой (попечительством)</t>
  </si>
  <si>
    <t>03 00000</t>
  </si>
  <si>
    <t>Основное мероприятие 3. Обеспечение жильем детей – сирот и детей, оставшихся без попечения родителей</t>
  </si>
  <si>
    <t>03 05660</t>
  </si>
  <si>
    <t>Обеспечение осуществления отдельных государственных полномочий, передаваемых в соответствии с Законом Удмуртской Республики от 14.03. 2013№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</si>
  <si>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УСПиДС, Администрации районов города Ижевска</t>
  </si>
  <si>
    <t>Субвенции из бюджета УР</t>
  </si>
  <si>
    <t xml:space="preserve">Количество жилых помещений специализированного жилищного фонда для детей-сирот </t>
  </si>
  <si>
    <t>ед.</t>
  </si>
  <si>
    <t>Наименование задачи 2 подпрограммы 1. Обеспечение социальной поддержки семей с детьми</t>
  </si>
  <si>
    <t>1. Количество многодетных семей, воспользовавшихся  мерами социальной поддержки</t>
  </si>
  <si>
    <t>семей</t>
  </si>
  <si>
    <t xml:space="preserve">2. Количество семей, получивших социальную помощь в рамках проведения социально значимых и благотворительных мероприятий </t>
  </si>
  <si>
    <t>04 00000</t>
  </si>
  <si>
    <t>Основное мероприятие 4. Предоставление мер социальной поддержки семьям с детьми</t>
  </si>
  <si>
    <t>04 60240</t>
  </si>
  <si>
    <t>Оформление договоров передачи в собственность жилых помещений, в которых проживают исключительно несовершеннолетние</t>
  </si>
  <si>
    <t>УЖКХ</t>
  </si>
  <si>
    <t>Бюджет МО «Город Ижевск»</t>
  </si>
  <si>
    <t xml:space="preserve">Количество договоров </t>
  </si>
  <si>
    <t>шт.</t>
  </si>
  <si>
    <t>Отсутствие обращений</t>
  </si>
  <si>
    <t>0461735</t>
  </si>
  <si>
    <t>Выплата единовременного денежного вознаграждения лицу, награжденному знаком отличия города Ижевска "Семейная доблесть"</t>
  </si>
  <si>
    <t>УСПиДС</t>
  </si>
  <si>
    <t>Количество семей города Ижевска, награжденных  знаком отличия города Ижевска "Семейная доблесть"</t>
  </si>
  <si>
    <t>0461736</t>
  </si>
  <si>
    <t>Изготовление знаков отличия города Ижевска "Семейная доблесть"</t>
  </si>
  <si>
    <t>125</t>
  </si>
  <si>
    <t>Р1 00000</t>
  </si>
  <si>
    <t>Основное мероприятие Р1.  Федеральный проект «Финансовая поддержка семей при рождении детей»</t>
  </si>
  <si>
    <t>130</t>
  </si>
  <si>
    <t>Р1 04343</t>
  </si>
  <si>
    <t>Реализация мероприятий по предоставлению мер по социальной поддержки многодетных семей (в соответствии с Законом УР от 05.05. 2006 № 13-РЗ «О мерах по социальной поддержке многодетных семей»), в том числе: бесплатное питание для обучающихся общеобразовательных организаций (один раз в учебный день) (ст.3 Закона УР от 05. 05.2006 № 13-РЗ)</t>
  </si>
  <si>
    <t>УСПиДС, УО</t>
  </si>
  <si>
    <t>Количество детей обеспеченных бесплатным питанием</t>
  </si>
  <si>
    <t>129</t>
  </si>
  <si>
    <t>Наименование задачи 3 подпрограммы 1. Деятельность по профилактике безнадзорности и правонарушений несовершеннолетних</t>
  </si>
  <si>
    <t xml:space="preserve">1. Количество выявленных безнадзорных детей </t>
  </si>
  <si>
    <t>128</t>
  </si>
  <si>
    <t xml:space="preserve">2. Удельный вес преступлений, совершаемых несовершеннолетними, от общего количества  </t>
  </si>
  <si>
    <t>127</t>
  </si>
  <si>
    <t>05 00000</t>
  </si>
  <si>
    <t>Основное мероприятие 5. Реализация мероприятий по профилактике безнадзорности и правонарушений несовершеннолетних</t>
  </si>
  <si>
    <t>126</t>
  </si>
  <si>
    <t>05 00001</t>
  </si>
  <si>
    <t>Организация и проведение межведомственных профилактических мероприятий: акций охраны прав детства,  «Каждого ребенка школьного возраста – за парту!», «Первокурсник»; операция «Подросток – лето», проект «Открывая Ижевск»</t>
  </si>
  <si>
    <t>УСПиДС, Администрации районов города Ижевска, УО ,УКиТ, УФКСиМП</t>
  </si>
  <si>
    <t xml:space="preserve">без фина
нсирования
</t>
  </si>
  <si>
    <t xml:space="preserve">Количество человек, принявших участие в мероприятиях </t>
  </si>
  <si>
    <t>05 00002</t>
  </si>
  <si>
    <t>Реализация межведомственных профилактических проектов по формированию законопослушного поведения несовершеннолетних, профилактике семейного неблагополучия, формированию ответственного родительства и пропаганде  здорового образа жизни семей с детьми</t>
  </si>
  <si>
    <t>УО,УФКСиМП,УСПиДС,Администрации районов города Ижевска</t>
  </si>
  <si>
    <r>
      <t>Количество реализованных проектов</t>
    </r>
    <r>
      <rPr>
        <sz val="12"/>
        <color indexed="2"/>
        <rFont val="PT Astra Serif"/>
      </rPr>
      <t>.</t>
    </r>
  </si>
  <si>
    <t>05 00003</t>
  </si>
  <si>
    <t>Организация и проведение индивидуальной профилактической работы с семьями и несовершеннолетними, находящимися в социально опасном положении</t>
  </si>
  <si>
    <t>УСПиДС, Администрации районов города Ижевска, УО ,УКиТУФКСиМП</t>
  </si>
  <si>
    <t xml:space="preserve">Количество семей, находящихся в социально опасном положении, в отношении которых реализуются индивидуальные программы социальной реабилитации </t>
  </si>
  <si>
    <t>Рост числа семей, находящихся в социально опасном положении</t>
  </si>
  <si>
    <t>05 00004</t>
  </si>
  <si>
    <t>Организация и проведение межведомственных  рейдов: 1) по местам массового пребывания не совершеннолетних в целях выявления и предупреждения фактов безнадзорности и правонарушений несовершеннолетних; 2) рейдов по выявлению и предупреждению фактов продажи несовершеннолетним табачной и алкогольной продукции; 3) по месту жительства несовершеннолетних и семей с детьми, находящимися в социально опасном положении; 4) по месту жительства несовершеннолетних, осужденных к мерам наказания, не связанным с лишением свободы</t>
  </si>
  <si>
    <t>УСПиДС,Администрации районов города Ижевска,УФКСиМП,УО, УМВД по г. Ижевску УФСИН по УР</t>
  </si>
  <si>
    <t xml:space="preserve">Количество межведомственных рейдов </t>
  </si>
  <si>
    <t>Количество рейдов уменьшилось в связи со снижением преступности среди несовершеннолетних</t>
  </si>
  <si>
    <t>05 00005</t>
  </si>
  <si>
    <t>Оказание помощи несовершеннолетним, осужденным без лишения свободы, а также освобожденным из учреждений уголовно-исполни-тельной системы</t>
  </si>
  <si>
    <t>УСП иДС, Администрации районов города Ижевска,УМВД по г.Ижевску УФСИН по УР</t>
  </si>
  <si>
    <t xml:space="preserve">Количество несовершеннолетних, получивших различные виды помощи </t>
  </si>
  <si>
    <t>05 00006</t>
  </si>
  <si>
    <t xml:space="preserve">Проведение работы по подбору и назначению общественными воспитателями граждан над несовершеннолетними, состоящими на профилактических учетах </t>
  </si>
  <si>
    <t>КДН иЗП</t>
  </si>
  <si>
    <t xml:space="preserve">Количество назначенных общественных воспитателей </t>
  </si>
  <si>
    <t>Количество общественных воспитателей уменьшилось в связи со снижением преступности среди несовершеннолетних</t>
  </si>
  <si>
    <t xml:space="preserve">Наименование задачи 4 подпрограммы 1. Совершенствование системы профилактики заболеваний и формирование здорового образа жизни у населения города </t>
  </si>
  <si>
    <t>1. Уровень информированности населения по вопросам здорового образа жизни, рационального питания, двигательной активности</t>
  </si>
  <si>
    <t>2.Охват профилактическими медицинскими осмотрами детей, от общей численности детей города Ижевска</t>
  </si>
  <si>
    <t>3. Охват диспансеризацией взрослого населения, от общей численности взрослого населения города Ижевска</t>
  </si>
  <si>
    <t>06 00000</t>
  </si>
  <si>
    <t>Основное мероприятие 6. Реализация мероприятий по профилактике заболеваний и формированию здорового образа жизни</t>
  </si>
  <si>
    <t>06 00001</t>
  </si>
  <si>
    <t>Организация проведения мероприятий по профилактике заболеваний и здоровому образу жизни</t>
  </si>
  <si>
    <t>УСПиДС, УО, УФКСиМП, Администрациирайонов. БУСО УР, БУЗ УР«РЦМП МЗУР», НКО (по согласованию)</t>
  </si>
  <si>
    <t>Количество участников</t>
  </si>
  <si>
    <t>тыс. чел.</t>
  </si>
  <si>
    <t>06 63631</t>
  </si>
  <si>
    <t xml:space="preserve">Организация проведения общегородских мероприятий по профилактике заболеваний и формированию здорового образа жизни  </t>
  </si>
  <si>
    <t>06 00002</t>
  </si>
  <si>
    <t>Информирование населения города о способах сохранения и укрепления здоровья, снижения уровня заболеваемости</t>
  </si>
  <si>
    <t xml:space="preserve"> УО,  УФКСиМПУСПиДС, ИАУ</t>
  </si>
  <si>
    <t>Количество мероприятий</t>
  </si>
  <si>
    <t>06 00003</t>
  </si>
  <si>
    <t>Организация проведения заседаний са-нитарно-противоэпидемической комиссии Администрации города Ижевска</t>
  </si>
  <si>
    <t>Количество заседаний комиссии</t>
  </si>
  <si>
    <t>Итого по подпрограмме 1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</si>
  <si>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</si>
  <si>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</si>
  <si>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</si>
  <si>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</si>
  <si>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</si>
  <si>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</si>
  <si>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</si>
  <si>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</si>
  <si>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 0,00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</si>
  <si>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</si>
  <si>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</si>
  <si>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</si>
  <si>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</si>
  <si>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- субвенции из бюджета Российской Федерации</t>
  </si>
  <si>
    <t>Степень реализации мероприятий подпрограммы 1 СРм=ΣСДонр/М</t>
  </si>
  <si>
    <t>иные источники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</si>
  <si>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</si>
  <si>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rFont val="PT Astra Serif"/>
      </rPr>
      <t>8</t>
    </r>
  </si>
  <si>
    <t>2</t>
  </si>
  <si>
    <t>Подпрограмма 2. Социальная поддержка старшего поколения, иных категорий граждан</t>
  </si>
  <si>
    <t>Наименование цели подпрограммы 2. Обеспечение повышения уровня жизни старшего поколения, категорий граждан  – получателей мер социальной поддержки</t>
  </si>
  <si>
    <t>1.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</si>
  <si>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Чел.</t>
  </si>
  <si>
    <t>2. 100 % исполнение мер социальной поддержки Почетным гражданам города Ижевска, вдовам Почетных граждан города Ижевска</t>
  </si>
  <si>
    <t>Наименование задачи  подпрограммы 2. Оказание дополнительных мер социальной помощи и поддержки старшему поколению, иным категориям граждан</t>
  </si>
  <si>
    <t>Количество граждан, получивших дополнительные меры социальной помощи</t>
  </si>
  <si>
    <t>01 00000</t>
  </si>
  <si>
    <t>Основное мероприятие. Реализация льгот и выплаты отдельным категориям граждан, социальная поддержка граждан пожилого возраста</t>
  </si>
  <si>
    <t xml:space="preserve">01 61730
</t>
  </si>
  <si>
    <t>Реализация льгот и выплаты гражданам, имеющим звание «Почетный гражданин города Ижевска» (решение Городской думы города Ижевска от 15.12.2016 № 272)</t>
  </si>
  <si>
    <t>УСПи ДС</t>
  </si>
  <si>
    <t>Количество граждан, имеющих звание «Почетный гражданин города Ижевска»</t>
  </si>
  <si>
    <t>01 61734</t>
  </si>
  <si>
    <t>Пенсионное обеспечение работников Поисково-спасательного отряда муниципального казенного учреждения «Управление гражданской защиты города Ижевска»</t>
  </si>
  <si>
    <t>Количество работников Поисково-спасательного отряда муниципального казенного учреждения «Управление гражданской защиты города Ижевска» которым назначена пенсия по старости</t>
  </si>
  <si>
    <t>Фактическое количество спасателей, получающих пенсию меньше запланированных показателей</t>
  </si>
  <si>
    <t>01 61732</t>
  </si>
  <si>
    <t>Единовременные выплаты физическому лицу, награжденному Почетным знаком города Ижевска «За заслуги перед городом Ижевском»</t>
  </si>
  <si>
    <t>Количество граждан города Ижевска, награжденных почетным знаком «За заслуги перед городом Ижевском»</t>
  </si>
  <si>
    <t>01 61780</t>
  </si>
  <si>
    <t>Осуществление перевозок в городском автомобильном и электрифицированном пассажирском транспорте общего пользования по электронной транспортной карте пенсионера города Ижевска (решение Городской думы города Ижевска от  19.12.2013 № 517)</t>
  </si>
  <si>
    <t>УБиООС</t>
  </si>
  <si>
    <t>Количество поездок, совершенных  по электронной транспортной карте пенсионера  города Ижевска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</si>
  <si>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</si>
  <si>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</si>
  <si>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</si>
  <si>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</si>
  <si>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</si>
  <si>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</si>
  <si>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</si>
  <si>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</si>
  <si>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rFont val="PT Astra Serif"/>
      </rPr>
      <t>8</t>
    </r>
  </si>
  <si>
    <t>Подпрограмма 3. Создание условий беспрепятственного доступа инвалидов к объектам социальной инфраструктуры на территории муниципального образования</t>
  </si>
  <si>
    <t>3</t>
  </si>
  <si>
    <t>Наименование цели подпрограммы 3. Формирование условий для беспрепятственного доступа к приоритетным объектам и услугам инвалидов и других маломобильных граждан</t>
  </si>
  <si>
    <t>1. Увеличение доли доступных для инвалидов и других маломобильных групп населения приоритетных объектов социальной, транспортной инфраструктуры города в общей численности приоритетных объектов</t>
  </si>
  <si>
    <t>Наименование задачи подпрограммы 3. Создание безбарьерной среды для маломобильных граждан</t>
  </si>
  <si>
    <t>Количество вновь оборудованных для инвалидов и других маломобильных групп населения приоритетных объектов</t>
  </si>
  <si>
    <t xml:space="preserve">Основное мероприятие. Создание условий для беспрепятственного доступа инвалидов к объектам социальной инфраструктуры на территории муниципального образования  </t>
  </si>
  <si>
    <t>01 05170</t>
  </si>
  <si>
    <t>Адаптация объектов социальной инфраструктуры с целью доступности для инвалидов и мероприятия в рамках реализации государственной программы Российской Федерации «Доступная среда»</t>
  </si>
  <si>
    <t>УО</t>
  </si>
  <si>
    <t>Иной межбюджетный трансферт из бюджета УР</t>
  </si>
  <si>
    <t>Количество общеобразовательных и  дошкольных образовательных  учреждений, в которых организована безбарьерная среда</t>
  </si>
  <si>
    <t>Прекратила действие государственная программа Удмуртской Республики «Доступная среда».</t>
  </si>
  <si>
    <t>01 00002</t>
  </si>
  <si>
    <t>Обследование объектов социальной инфраструктуры с целью доступности для инвалидов</t>
  </si>
  <si>
    <t>Администрации районов города Ижевска, УБиООС</t>
  </si>
  <si>
    <t>Количество  социальных учреждений в которых организована безбарьерная среда</t>
  </si>
  <si>
    <t>Недостатчоное финаснирование.</t>
  </si>
  <si>
    <t>01 00003</t>
  </si>
  <si>
    <t>Мероприятия по приспособлению жилых помещений, входящих в состав муниципального жилищного фонда и частного жилищного фонда, занимаемого инвалидами и семьями, имеющими детей-инвалидов, и используемого для их постоянного проживания, и общего имущества в многоквартирных домах, в которых проживают инвалиды, с учетом потребностей инвалидов и обеспечения условий их доступности для инвалидов</t>
  </si>
  <si>
    <t>Количество обследованных объектов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</si>
  <si>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</si>
  <si>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</si>
  <si>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</si>
  <si>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</si>
  <si>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Итого по подпрограмме 3 ΣСДонр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</si>
  <si>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</si>
  <si>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</si>
  <si>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</si>
  <si>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vertAlign val="superscript"/>
        <sz val="12"/>
        <rFont val="PT Astra Serif"/>
      </rPr>
      <t>8</t>
    </r>
  </si>
  <si>
    <t>Подпрограмма 4. Создание условий для реализации муниципальной программы</t>
  </si>
  <si>
    <t>4</t>
  </si>
  <si>
    <t>Наименование цели подпрограммы 4. Создание условий для эффективной реализации муниципальной программы</t>
  </si>
  <si>
    <t>Степень достижения плановых значений ожидаемых непосредственных результатов реализации мероприятий муниципальной программы</t>
  </si>
  <si>
    <t>Наименование задачи  подпрограммы 4. Обеспечение исполнения установленных и переданных полномочий (функций) Управления по социальной поддержке населения, делам семьи, материнства и детства Администрации города Ижевска, территориальных органов – структурных подразделений Администрации города Ижевска – Администраций районов города Ижевска</t>
  </si>
  <si>
    <t>Уровень выполнения значений ожидаемых непосредственных результатов реализации мероприятий</t>
  </si>
  <si>
    <t>Основное мероприятие. Обеспечение функций муниципальных органов</t>
  </si>
  <si>
    <t>01 60030</t>
  </si>
  <si>
    <t>Обеспечение текущей деятельности, руководство и управление в сфере установленных и переданных полномочий (функций) Управления по социальной поддержке населения, делам семьи, материнства и детства (Центральный аппарат)</t>
  </si>
  <si>
    <t>УСП и ДС</t>
  </si>
  <si>
    <t xml:space="preserve">Реализация функций и полномочий Управления по социальной поддержке населения, делам семьи, материнства и детства Администрации города Ижевска в полном объеме. </t>
  </si>
  <si>
    <t>01 60091</t>
  </si>
  <si>
    <t xml:space="preserve">Уплата налога на имущество
</t>
  </si>
  <si>
    <t xml:space="preserve">Своевременная уплата налога на имущество
</t>
  </si>
  <si>
    <t>01 04350</t>
  </si>
  <si>
    <t>Создание и организация деятельности  комиссий по делам несовершеннолетних и защите их прав (оплата труда, текущие расходы)</t>
  </si>
  <si>
    <t>УСП и ДС, Администрации районов города Ижевска</t>
  </si>
  <si>
    <t>Количество рассмотренных Комиссиями  вопросов по защите прав законных интересов несовершеннолетних</t>
  </si>
  <si>
    <t>01 07860</t>
  </si>
  <si>
    <t>Обеспечение осуществления отдельных государственных полномочий, передаваемых в соответствии с Законом Удмуртской Республики от 14.03.2013 №8-РЗ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(оплата труда, текущие расходы)</t>
  </si>
  <si>
    <t>УСП иДС, Администрации районов города Ижевска</t>
  </si>
  <si>
    <t xml:space="preserve">Доля жилых помещений, закрепленных за детьми-сиротами, пришедших в непригодное для проживания состояние (от общего количества закрепленных жилых помещений) </t>
  </si>
  <si>
    <t>Превышение допустимого шума в квартире, требуется ремонт</t>
  </si>
  <si>
    <t>01 60350</t>
  </si>
  <si>
    <t>Осуществление выплаты единовременного поощрения в связи с выходом на пенсию персонала муниципальных органов (Управления по социальной поддержке населения, делам семьи, материнства и детства)</t>
  </si>
  <si>
    <t xml:space="preserve">Своевременная выплата единовременного поощрения в связи с выходом на пенсию за выслугу лет в соответствии с постановлением  Администрации города Ижевска от 16.07.2008 № 534 </t>
  </si>
  <si>
    <t>Отсутствие муниципальных служащих, вышедших на пенсию</t>
  </si>
  <si>
    <t>0160130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</si>
  <si>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</si>
  <si>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Количество выданных электронных транспортных карт пенсионера города Ижевска</t>
  </si>
  <si>
    <t>0160230</t>
  </si>
  <si>
    <t>Расходы на исполнение судебных актов</t>
  </si>
  <si>
    <t>Снижение количества судебных актов</t>
  </si>
  <si>
    <t>01 00001</t>
  </si>
  <si>
    <t>Проведение контроля и анализ расходования  электрической энергии (нежилое помещение по адресу ул. С. Ковалевской, 4а)</t>
  </si>
  <si>
    <t>УСП иДС</t>
  </si>
  <si>
    <t>без финансирования</t>
  </si>
  <si>
    <t xml:space="preserve">Снижение в сопоставимых условиях потребления электрической энергии не менее чем на 1% от объема фактически потреб-ленной электрической энергии в 2018 году </t>
  </si>
  <si>
    <t>кВт.ч</t>
  </si>
  <si>
    <t>Проведение контроля и анализ расходования горячего водоснабжения (нежилое помещение по адресу ул. С. Ковалевской, 4а)</t>
  </si>
  <si>
    <t xml:space="preserve">Снижение  в сопоставимых условиях потребления горячего водоснабжения  не менее чем на 1% от объема фактически потребленного горячего водоснабжения в 2018 году </t>
  </si>
  <si>
    <t>куб.м</t>
  </si>
  <si>
    <t>Помещение Управления находится в МКД</t>
  </si>
  <si>
    <t>Проведение контроля и анализ расходования холодного водоснабжения (нежилое помещение по адресу ул. С. Ковалевской, 4а)</t>
  </si>
  <si>
    <t>Снижение в сопоставимых условиях потребления холодного водоснабжения не менее чем на 1% от объема фактически потребленного холодного водоснабжения в 2018 году</t>
  </si>
  <si>
    <t>01 00004</t>
  </si>
  <si>
    <t>Обеспечение выполнения установленных планов по мобилизации налоговых и неналоговых доходов бюджета муниципального образования «Город Ижевск»</t>
  </si>
  <si>
    <t xml:space="preserve">Исполнение мероприятий плана  по мобилизации налоговых и неналоговых доходов бюджета муниципального образования «Город Ижевск» </t>
  </si>
  <si>
    <t>01 00005</t>
  </si>
  <si>
    <t>Осуществление мероприятий, направленных на снижение дебиторской задолженности по неналоговым доходам муниципального образования «Город Ижевск»</t>
  </si>
  <si>
    <t xml:space="preserve">Снижение дебиторской задолженности по сравнению с аналогичным периодом прошлого года </t>
  </si>
  <si>
    <t>01 00006</t>
  </si>
  <si>
    <t>Осуществление выгрузки извещений о начислениях в Государственной  информационной системе государственных и муниципальных платежей (ГИС ГМП) в полном объеме</t>
  </si>
  <si>
    <t xml:space="preserve">Доля извещений  о начислениях, выгруженных в полном объеме  в Государственную информационную систему государственных и муниципальных платежей (ГИС ГМП) </t>
  </si>
  <si>
    <t>01 00007</t>
  </si>
  <si>
    <t>Разработка, принятие и реализация ведомственных планов повышения эффективности бюджетных расходов, составление отчетности</t>
  </si>
  <si>
    <t xml:space="preserve">Ожидаемый бюджетный эффект от реализации мероприятий ведомственных планов повышения эффективности бюджетных расходов </t>
  </si>
  <si>
    <t>тыс. руб.</t>
  </si>
  <si>
    <t>01 00008</t>
  </si>
  <si>
    <t>Проведение мероприятий, направленных на улучшение качества финансового менеджмента главного распорядителя бюджетных средств</t>
  </si>
  <si>
    <t xml:space="preserve">Повышение уровня качества финансового менеджмента главных распорядителей средств бюджета муниципального образования «Город Ижевск» </t>
  </si>
  <si>
    <t>В связи с внесением изменений в сводную бюджетную роспись</t>
  </si>
  <si>
    <t>01 00009</t>
  </si>
  <si>
    <t>Контроль эффективности использования средств бюджета муниципального образования «Город Ижевск»</t>
  </si>
  <si>
    <t xml:space="preserve">Количество проведенных контрольных мероприятий </t>
  </si>
  <si>
    <t>Итого по подпрограмме 4</t>
  </si>
  <si>
    <t>Итого по подпрограмме 4 ΣСДпз</t>
  </si>
  <si>
    <t>Число ожидаемых конечных результатов, целевых показателей (индикаторов) подпрограммы 4 (N)</t>
  </si>
  <si>
    <t>Степень достижения плановых значений ожидаемых конечных результатов, целевых показателей (индикаторов) подпрограммы 4 СДм/п=ΣСДпз/N</t>
  </si>
  <si>
    <t>Итого по подпрограмме 4 ΣСДонр</t>
  </si>
  <si>
    <t>Общее количество мероприятий подпрограммы 4, запланированных к реализации в отчетном году (М)</t>
  </si>
  <si>
    <t>Степень реализации мероприятий подпрограммы 4 СРм=ΣСДонр/М</t>
  </si>
  <si>
    <t>Эффективность реализации подпрограммы 4 ЭР = 0,5 x СДм/п + 0,3 x СРм+ 0,2 x ССур</t>
  </si>
  <si>
    <r>
      <t>Уровень эффективности подпрограммы 4</t>
    </r>
    <r>
      <rPr>
        <b/>
        <vertAlign val="superscript"/>
        <sz val="12"/>
        <rFont val="PT Astra Serif"/>
      </rPr>
      <t>8</t>
    </r>
  </si>
  <si>
    <t xml:space="preserve">Итого по программе </t>
  </si>
  <si>
    <t>Итого по программе 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</si>
  <si>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</si>
  <si>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</si>
  <si>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</si>
  <si>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</si>
  <si>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</si>
  <si>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программы ЭР = 0,5 x СДм/п + 0,3 x СРм+ 0,2 x ССур</t>
  </si>
  <si>
    <r>
      <t>Уровень эффективности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</si>
</sst>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19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color theme="1"/>
      <name val="PT Astra Serif"/>
    </font>
    <font>
      <sz val="12"/>
      <color theme="1"/>
      <name val="PT Astra Serif"/>
    </font>
    <font>
      <sz val="11"/>
      <color theme="1"/>
      <name val="Times New Roman"/>
    </font>
    <font>
      <sz val="11"/>
      <color theme="1"/>
      <name val="PT Astra Serif"/>
    </font>
    <font>
      <sz val="12"/>
      <name val="PT Astra Serif"/>
    </font>
    <font>
      <sz val="12"/>
      <color theme="1"/>
      <name val="Times New Roman"/>
    </font>
    <font>
      <sz val="11"/>
      <name val="Liberation Sans"/>
    </font>
    <font>
      <b/>
      <sz val="12"/>
      <name val="PT Astra Serif"/>
    </font>
    <font>
      <sz val="12"/>
      <color indexed="2"/>
      <name val="PT Astra Serif"/>
    </font>
    <font>
      <sz val="11"/>
      <name val="PT Astra Serif"/>
    </font>
    <font>
      <sz val="12"/>
      <color theme="1"/>
      <name val="Calibri"/>
      <scheme val="minor"/>
    </font>
    <font>
      <sz val="12"/>
      <name val="Calibri"/>
      <scheme val="minor"/>
    </font>
    <font>
      <sz val="11"/>
      <color theme="1"/>
      <name val="Calibri"/>
      <scheme val="minor"/>
    </font>
    <font>
      <vertAlign val="superscript"/>
      <sz val="12"/>
      <name val="PT Astra Serif"/>
    </font>
    <font>
      <b/>
      <vertAlign val="superscript"/>
      <sz val="12"/>
      <name val="PT Astra Serif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Protection="0"/>
  </cellStyleXfs>
  <cellXfs count="668">
    <xf numFmtId="0" fontId="0" fillId="0" borderId="0" xfId="0"/>
    <xf numFmtId="0" fontId="3" fillId="0" borderId="0" xfId="10" applyFont="1"/>
    <xf numFmtId="0" fontId="5" fillId="0" borderId="0" xfId="10" applyFont="1"/>
    <xf numFmtId="0" fontId="5" fillId="0" borderId="1" xfId="10" applyFont="1" applyBorder="1" applyAlignment="1">
      <alignment horizontal="center" vertical="top" wrapText="1"/>
    </xf>
    <xf numFmtId="0" fontId="5" fillId="0" borderId="1" xfId="10" applyFont="1" applyBorder="1" applyAlignment="1">
      <alignment vertical="top" wrapText="1"/>
    </xf>
    <xf numFmtId="14" fontId="5" fillId="0" borderId="1" xfId="10" applyNumberFormat="1" applyFont="1" applyBorder="1" applyAlignment="1">
      <alignment horizontal="center" vertical="top" wrapText="1"/>
    </xf>
    <xf numFmtId="0" fontId="5" fillId="0" borderId="1" xfId="10" applyFont="1" applyBorder="1" applyAlignment="1" applyProtection="1">
      <alignment horizontal="center" vertical="top" wrapText="1"/>
      <protection locked="0"/>
    </xf>
    <xf numFmtId="14" fontId="5" fillId="0" borderId="1" xfId="10" applyNumberFormat="1" applyFont="1" applyBorder="1" applyAlignment="1" applyProtection="1">
      <alignment horizontal="center" vertical="top" wrapText="1"/>
      <protection locked="0"/>
    </xf>
    <xf numFmtId="0" fontId="5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3" fillId="3" borderId="0" xfId="10" applyFont="1" applyFill="1"/>
    <xf numFmtId="49" fontId="0" fillId="0" borderId="0" xfId="0" applyNumberFormat="1"/>
    <xf numFmtId="0" fontId="0" fillId="3" borderId="0" xfId="0" applyFill="1"/>
    <xf numFmtId="0" fontId="7" fillId="0" borderId="0" xfId="0" applyFont="1"/>
    <xf numFmtId="49" fontId="5" fillId="0" borderId="0" xfId="0" applyNumberFormat="1" applyFont="1"/>
    <xf numFmtId="0" fontId="5" fillId="0" borderId="0" xfId="0" applyFont="1"/>
    <xf numFmtId="0" fontId="5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165" fontId="8" fillId="5" borderId="5" xfId="9" applyNumberFormat="1" applyFont="1" applyFill="1" applyBorder="1" applyAlignment="1">
      <alignment horizontal="center" vertical="top" wrapText="1"/>
    </xf>
    <xf numFmtId="165" fontId="8" fillId="5" borderId="1" xfId="0" applyNumberFormat="1" applyFont="1" applyFill="1" applyBorder="1" applyAlignment="1">
      <alignment horizontal="center" vertical="top" wrapText="1"/>
    </xf>
    <xf numFmtId="165" fontId="8" fillId="5" borderId="1" xfId="0" applyNumberFormat="1" applyFont="1" applyFill="1" applyBorder="1" applyAlignment="1">
      <alignment horizontal="center" vertical="top"/>
    </xf>
    <xf numFmtId="165" fontId="8" fillId="5" borderId="2" xfId="0" applyNumberFormat="1" applyFont="1" applyFill="1" applyBorder="1" applyAlignment="1">
      <alignment horizontal="center" vertical="top"/>
    </xf>
    <xf numFmtId="2" fontId="5" fillId="0" borderId="2" xfId="11" applyNumberFormat="1" applyFont="1" applyBorder="1" applyAlignment="1" applyProtection="1">
      <alignment vertical="top"/>
    </xf>
    <xf numFmtId="2" fontId="5" fillId="0" borderId="3" xfId="11" applyNumberFormat="1" applyFont="1" applyBorder="1" applyAlignment="1" applyProtection="1">
      <alignment vertical="top" wrapText="1"/>
      <protection locked="0"/>
    </xf>
    <xf numFmtId="2" fontId="9" fillId="0" borderId="0" xfId="11" applyNumberFormat="1" applyFont="1" applyAlignment="1">
      <alignment vertical="center"/>
    </xf>
    <xf numFmtId="0" fontId="7" fillId="0" borderId="13" xfId="0" applyFont="1" applyBorder="1" applyProtection="1">
      <protection locked="0"/>
    </xf>
    <xf numFmtId="166" fontId="5" fillId="5" borderId="1" xfId="0" applyNumberFormat="1" applyFont="1" applyFill="1" applyBorder="1" applyAlignment="1">
      <alignment horizontal="center" vertical="top" wrapText="1"/>
    </xf>
    <xf numFmtId="165" fontId="8" fillId="5" borderId="1" xfId="9" applyNumberFormat="1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justify" vertical="top"/>
      <protection locked="0"/>
    </xf>
    <xf numFmtId="0" fontId="7" fillId="0" borderId="3" xfId="0" applyFont="1" applyBorder="1" applyProtection="1">
      <protection locked="0"/>
    </xf>
    <xf numFmtId="2" fontId="5" fillId="0" borderId="6" xfId="11" applyNumberFormat="1" applyFont="1" applyBorder="1" applyAlignment="1" applyProtection="1">
      <alignment vertical="top"/>
    </xf>
    <xf numFmtId="0" fontId="5" fillId="5" borderId="6" xfId="0" applyFont="1" applyFill="1" applyBorder="1" applyAlignment="1">
      <alignment horizontal="justify" vertical="top" wrapText="1"/>
    </xf>
    <xf numFmtId="0" fontId="5" fillId="5" borderId="5" xfId="0" applyFont="1" applyFill="1" applyBorder="1" applyAlignment="1">
      <alignment horizontal="center" vertical="top" wrapText="1"/>
    </xf>
    <xf numFmtId="166" fontId="5" fillId="5" borderId="5" xfId="0" applyNumberFormat="1" applyFont="1" applyFill="1" applyBorder="1" applyAlignment="1">
      <alignment horizontal="center" vertical="top" wrapText="1"/>
    </xf>
    <xf numFmtId="0" fontId="8" fillId="6" borderId="5" xfId="0" applyFont="1" applyFill="1" applyBorder="1" applyAlignment="1" applyProtection="1">
      <alignment horizontal="center" vertical="top" wrapText="1"/>
      <protection locked="0"/>
    </xf>
    <xf numFmtId="165" fontId="8" fillId="5" borderId="5" xfId="0" applyNumberFormat="1" applyFont="1" applyFill="1" applyBorder="1" applyAlignment="1">
      <alignment horizontal="center" vertical="top" wrapText="1"/>
    </xf>
    <xf numFmtId="165" fontId="8" fillId="5" borderId="5" xfId="0" applyNumberFormat="1" applyFont="1" applyFill="1" applyBorder="1" applyAlignment="1">
      <alignment horizontal="center" vertical="top"/>
    </xf>
    <xf numFmtId="165" fontId="8" fillId="5" borderId="6" xfId="0" applyNumberFormat="1" applyFont="1" applyFill="1" applyBorder="1" applyAlignment="1">
      <alignment horizontal="center" vertical="top"/>
    </xf>
    <xf numFmtId="2" fontId="5" fillId="0" borderId="14" xfId="11" applyNumberFormat="1" applyFont="1" applyBorder="1" applyAlignment="1" applyProtection="1">
      <alignment vertical="top"/>
    </xf>
    <xf numFmtId="49" fontId="5" fillId="0" borderId="5" xfId="0" applyNumberFormat="1" applyFont="1" applyBorder="1" applyAlignment="1">
      <alignment vertical="top"/>
    </xf>
    <xf numFmtId="0" fontId="5" fillId="5" borderId="12" xfId="0" applyFont="1" applyFill="1" applyBorder="1" applyAlignment="1">
      <alignment horizontal="justify" vertical="top" wrapText="1"/>
    </xf>
    <xf numFmtId="0" fontId="5" fillId="5" borderId="11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 applyProtection="1">
      <alignment horizontal="center" vertical="top" wrapText="1"/>
      <protection locked="0"/>
    </xf>
    <xf numFmtId="165" fontId="8" fillId="5" borderId="8" xfId="9" applyNumberFormat="1" applyFont="1" applyFill="1" applyBorder="1" applyAlignment="1">
      <alignment horizontal="center" vertical="top" wrapText="1"/>
    </xf>
    <xf numFmtId="165" fontId="8" fillId="5" borderId="11" xfId="0" applyNumberFormat="1" applyFont="1" applyFill="1" applyBorder="1" applyAlignment="1">
      <alignment horizontal="center" vertical="top"/>
    </xf>
    <xf numFmtId="165" fontId="8" fillId="5" borderId="12" xfId="0" applyNumberFormat="1" applyFont="1" applyFill="1" applyBorder="1" applyAlignment="1">
      <alignment horizontal="center" vertical="top"/>
    </xf>
    <xf numFmtId="0" fontId="5" fillId="5" borderId="2" xfId="0" applyFont="1" applyFill="1" applyBorder="1" applyAlignment="1">
      <alignment vertical="top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5" fillId="5" borderId="1" xfId="0" applyNumberFormat="1" applyFont="1" applyFill="1" applyBorder="1" applyAlignment="1">
      <alignment horizontal="center" vertical="top"/>
    </xf>
    <xf numFmtId="165" fontId="5" fillId="5" borderId="2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 applyProtection="1">
      <alignment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49" fontId="5" fillId="6" borderId="1" xfId="0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0" xfId="0" applyFont="1" applyFill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4" fontId="5" fillId="3" borderId="11" xfId="0" applyNumberFormat="1" applyFont="1" applyFill="1" applyBorder="1" applyAlignment="1" applyProtection="1">
      <alignment horizontal="center" vertical="top" wrapText="1"/>
      <protection locked="0"/>
    </xf>
    <xf numFmtId="4" fontId="7" fillId="3" borderId="11" xfId="0" applyNumberFormat="1" applyFont="1" applyFill="1" applyBorder="1" applyAlignment="1" applyProtection="1">
      <alignment horizontal="center" vertical="top" wrapText="1"/>
      <protection locked="0"/>
    </xf>
    <xf numFmtId="2" fontId="5" fillId="8" borderId="11" xfId="0" applyNumberFormat="1" applyFont="1" applyFill="1" applyBorder="1" applyAlignment="1">
      <alignment horizontal="center" vertical="top"/>
    </xf>
    <xf numFmtId="2" fontId="5" fillId="0" borderId="11" xfId="0" applyNumberFormat="1" applyFont="1" applyBorder="1" applyAlignment="1" applyProtection="1">
      <alignment horizontal="center" vertical="top"/>
      <protection locked="0"/>
    </xf>
    <xf numFmtId="165" fontId="8" fillId="7" borderId="11" xfId="9" applyNumberFormat="1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left" vertical="top" wrapText="1"/>
    </xf>
    <xf numFmtId="165" fontId="8" fillId="7" borderId="11" xfId="0" applyNumberFormat="1" applyFont="1" applyFill="1" applyBorder="1" applyAlignment="1">
      <alignment horizontal="center" vertical="top" wrapText="1"/>
    </xf>
    <xf numFmtId="165" fontId="8" fillId="7" borderId="11" xfId="9" applyNumberFormat="1" applyFont="1" applyFill="1" applyBorder="1" applyAlignment="1">
      <alignment horizontal="center" vertical="top" wrapText="1"/>
    </xf>
    <xf numFmtId="165" fontId="8" fillId="7" borderId="12" xfId="0" applyNumberFormat="1" applyFont="1" applyFill="1" applyBorder="1" applyAlignment="1">
      <alignment horizontal="center" vertical="top" wrapText="1"/>
    </xf>
    <xf numFmtId="165" fontId="8" fillId="5" borderId="2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top" wrapText="1"/>
    </xf>
    <xf numFmtId="165" fontId="8" fillId="5" borderId="6" xfId="0" applyNumberFormat="1" applyFont="1" applyFill="1" applyBorder="1" applyAlignment="1">
      <alignment horizontal="center" vertical="top" wrapText="1"/>
    </xf>
    <xf numFmtId="49" fontId="5" fillId="6" borderId="5" xfId="0" applyNumberFormat="1" applyFont="1" applyFill="1" applyBorder="1" applyAlignment="1">
      <alignment horizontal="center" vertical="top" wrapText="1"/>
    </xf>
    <xf numFmtId="49" fontId="5" fillId="7" borderId="17" xfId="0" applyNumberFormat="1" applyFont="1" applyFill="1" applyBorder="1" applyAlignment="1">
      <alignment vertical="top" wrapText="1"/>
    </xf>
    <xf numFmtId="0" fontId="5" fillId="7" borderId="17" xfId="0" applyFont="1" applyFill="1" applyBorder="1" applyAlignment="1">
      <alignment horizontal="left" vertical="top" wrapText="1"/>
    </xf>
    <xf numFmtId="0" fontId="5" fillId="7" borderId="17" xfId="0" applyFont="1" applyFill="1" applyBorder="1" applyAlignment="1">
      <alignment vertical="top" wrapText="1"/>
    </xf>
    <xf numFmtId="2" fontId="5" fillId="3" borderId="17" xfId="0" applyNumberFormat="1" applyFont="1" applyFill="1" applyBorder="1" applyAlignment="1" applyProtection="1">
      <alignment horizontal="center" vertical="top" wrapText="1"/>
      <protection locked="0"/>
    </xf>
    <xf numFmtId="2" fontId="5" fillId="8" borderId="17" xfId="0" applyNumberFormat="1" applyFont="1" applyFill="1" applyBorder="1" applyAlignment="1">
      <alignment horizontal="center" vertical="top"/>
    </xf>
    <xf numFmtId="2" fontId="5" fillId="0" borderId="17" xfId="0" applyNumberFormat="1" applyFont="1" applyBorder="1" applyAlignment="1" applyProtection="1">
      <alignment horizontal="center" vertical="top"/>
      <protection locked="0"/>
    </xf>
    <xf numFmtId="165" fontId="8" fillId="7" borderId="17" xfId="9" applyNumberFormat="1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justify" vertical="top" wrapText="1"/>
    </xf>
    <xf numFmtId="0" fontId="5" fillId="7" borderId="17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 applyProtection="1">
      <alignment horizontal="center" vertical="top" wrapText="1"/>
      <protection locked="0"/>
    </xf>
    <xf numFmtId="165" fontId="8" fillId="7" borderId="17" xfId="0" applyNumberFormat="1" applyFont="1" applyFill="1" applyBorder="1" applyAlignment="1">
      <alignment horizontal="center" vertical="top" wrapText="1"/>
    </xf>
    <xf numFmtId="165" fontId="8" fillId="7" borderId="17" xfId="9" applyNumberFormat="1" applyFont="1" applyFill="1" applyBorder="1" applyAlignment="1">
      <alignment horizontal="center" vertical="top" wrapText="1"/>
    </xf>
    <xf numFmtId="165" fontId="8" fillId="7" borderId="18" xfId="0" applyNumberFormat="1" applyFont="1" applyFill="1" applyBorder="1" applyAlignment="1">
      <alignment horizontal="center" vertical="top" wrapText="1"/>
    </xf>
    <xf numFmtId="2" fontId="5" fillId="0" borderId="18" xfId="11" applyNumberFormat="1" applyFont="1" applyBorder="1" applyAlignment="1" applyProtection="1">
      <alignment vertical="top"/>
    </xf>
    <xf numFmtId="0" fontId="7" fillId="0" borderId="19" xfId="0" applyFont="1" applyBorder="1" applyAlignment="1" applyProtection="1">
      <alignment horizontal="justify" vertical="top"/>
      <protection locked="0"/>
    </xf>
    <xf numFmtId="0" fontId="7" fillId="7" borderId="17" xfId="0" applyFont="1" applyFill="1" applyBorder="1" applyAlignment="1">
      <alignment vertical="top" wrapText="1"/>
    </xf>
    <xf numFmtId="2" fontId="5" fillId="0" borderId="17" xfId="0" applyNumberFormat="1" applyFont="1" applyBorder="1" applyAlignment="1" applyProtection="1">
      <alignment horizontal="center" vertical="top" wrapText="1"/>
      <protection locked="0"/>
    </xf>
    <xf numFmtId="2" fontId="5" fillId="8" borderId="0" xfId="0" applyNumberFormat="1" applyFont="1" applyFill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 wrapText="1"/>
    </xf>
    <xf numFmtId="49" fontId="5" fillId="6" borderId="11" xfId="0" applyNumberFormat="1" applyFont="1" applyFill="1" applyBorder="1" applyAlignment="1">
      <alignment vertical="top" wrapText="1"/>
    </xf>
    <xf numFmtId="49" fontId="10" fillId="7" borderId="11" xfId="0" applyNumberFormat="1" applyFont="1" applyFill="1" applyBorder="1" applyAlignment="1">
      <alignment horizontal="center" vertical="top" wrapText="1"/>
    </xf>
    <xf numFmtId="49" fontId="5" fillId="7" borderId="5" xfId="0" applyNumberFormat="1" applyFont="1" applyFill="1" applyBorder="1" applyAlignment="1">
      <alignment vertical="top" wrapText="1"/>
    </xf>
    <xf numFmtId="49" fontId="5" fillId="7" borderId="5" xfId="0" applyNumberFormat="1" applyFont="1" applyFill="1" applyBorder="1" applyAlignment="1" applyProtection="1">
      <alignment vertical="top" wrapText="1"/>
      <protection locked="0"/>
    </xf>
    <xf numFmtId="0" fontId="5" fillId="7" borderId="1" xfId="0" applyFont="1" applyFill="1" applyBorder="1" applyAlignment="1">
      <alignment vertical="top" wrapText="1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8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 applyProtection="1">
      <alignment horizontal="center"/>
      <protection locked="0"/>
    </xf>
    <xf numFmtId="165" fontId="8" fillId="7" borderId="1" xfId="9" applyNumberFormat="1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 wrapText="1"/>
    </xf>
    <xf numFmtId="165" fontId="8" fillId="7" borderId="1" xfId="0" applyNumberFormat="1" applyFont="1" applyFill="1" applyBorder="1" applyAlignment="1">
      <alignment horizontal="center" vertical="top" wrapText="1"/>
    </xf>
    <xf numFmtId="165" fontId="8" fillId="7" borderId="1" xfId="9" applyNumberFormat="1" applyFont="1" applyFill="1" applyBorder="1" applyAlignment="1">
      <alignment horizontal="center" vertical="top" wrapText="1"/>
    </xf>
    <xf numFmtId="165" fontId="8" fillId="7" borderId="2" xfId="0" applyNumberFormat="1" applyFont="1" applyFill="1" applyBorder="1" applyAlignment="1">
      <alignment horizontal="center" vertical="top" wrapText="1"/>
    </xf>
    <xf numFmtId="49" fontId="10" fillId="5" borderId="11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49" fontId="10" fillId="6" borderId="11" xfId="0" applyNumberFormat="1" applyFont="1" applyFill="1" applyBorder="1" applyAlignment="1">
      <alignment horizontal="center" vertical="top" wrapText="1"/>
    </xf>
    <xf numFmtId="49" fontId="5" fillId="6" borderId="1" xfId="0" applyNumberFormat="1" applyFont="1" applyFill="1" applyBorder="1" applyAlignment="1">
      <alignment vertical="top" wrapText="1"/>
    </xf>
    <xf numFmtId="49" fontId="5" fillId="7" borderId="1" xfId="0" applyNumberFormat="1" applyFont="1" applyFill="1" applyBorder="1" applyAlignment="1">
      <alignment vertical="top" wrapText="1"/>
    </xf>
    <xf numFmtId="49" fontId="5" fillId="7" borderId="1" xfId="0" applyNumberFormat="1" applyFont="1" applyFill="1" applyBorder="1" applyAlignment="1" applyProtection="1">
      <alignment vertical="top" wrapText="1"/>
      <protection locked="0"/>
    </xf>
    <xf numFmtId="0" fontId="5" fillId="7" borderId="1" xfId="0" applyFont="1" applyFill="1" applyBorder="1" applyAlignment="1">
      <alignment horizontal="justify" vertical="top" wrapText="1"/>
    </xf>
    <xf numFmtId="0" fontId="5" fillId="7" borderId="3" xfId="0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6" borderId="2" xfId="0" applyFont="1" applyFill="1" applyBorder="1" applyAlignment="1" applyProtection="1">
      <alignment horizontal="center" vertical="top" wrapText="1"/>
      <protection locked="0"/>
    </xf>
    <xf numFmtId="0" fontId="8" fillId="6" borderId="6" xfId="0" applyFont="1" applyFill="1" applyBorder="1" applyAlignment="1" applyProtection="1">
      <alignment horizontal="center" vertical="top" wrapText="1"/>
      <protection locked="0"/>
    </xf>
    <xf numFmtId="165" fontId="8" fillId="7" borderId="2" xfId="9" applyNumberFormat="1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justify" vertical="top" wrapText="1"/>
    </xf>
    <xf numFmtId="0" fontId="7" fillId="0" borderId="3" xfId="0" applyFont="1" applyBorder="1" applyAlignment="1" applyProtection="1">
      <alignment horizontal="justify"/>
      <protection locked="0"/>
    </xf>
    <xf numFmtId="0" fontId="5" fillId="7" borderId="5" xfId="0" applyFont="1" applyFill="1" applyBorder="1" applyAlignment="1">
      <alignment horizontal="left" vertical="top" wrapText="1"/>
    </xf>
    <xf numFmtId="166" fontId="8" fillId="6" borderId="1" xfId="0" applyNumberFormat="1" applyFont="1" applyFill="1" applyBorder="1" applyAlignment="1" applyProtection="1">
      <alignment horizontal="center" vertical="top" wrapText="1"/>
      <protection locked="0"/>
    </xf>
    <xf numFmtId="49" fontId="5" fillId="7" borderId="5" xfId="0" applyNumberFormat="1" applyFont="1" applyFill="1" applyBorder="1" applyAlignment="1">
      <alignment horizontal="center" vertical="top" wrapText="1"/>
    </xf>
    <xf numFmtId="166" fontId="5" fillId="7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 applyProtection="1">
      <alignment horizontal="center" vertical="top" wrapText="1"/>
      <protection locked="0"/>
    </xf>
    <xf numFmtId="0" fontId="5" fillId="7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" xfId="0" applyFont="1" applyFill="1" applyBorder="1"/>
    <xf numFmtId="0" fontId="8" fillId="0" borderId="1" xfId="0" applyFont="1" applyBorder="1"/>
    <xf numFmtId="4" fontId="11" fillId="9" borderId="1" xfId="0" applyNumberFormat="1" applyFont="1" applyFill="1" applyBorder="1" applyAlignment="1">
      <alignment horizontal="center" vertical="top" wrapText="1"/>
    </xf>
    <xf numFmtId="165" fontId="11" fillId="9" borderId="1" xfId="9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top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6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0" fontId="8" fillId="6" borderId="5" xfId="0" applyFont="1" applyFill="1" applyBorder="1" applyAlignment="1">
      <alignment wrapText="1"/>
    </xf>
    <xf numFmtId="0" fontId="11" fillId="0" borderId="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6" borderId="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5" borderId="0" xfId="0" applyFont="1" applyFill="1" applyAlignment="1">
      <alignment horizontal="center" vertical="top"/>
    </xf>
    <xf numFmtId="49" fontId="5" fillId="5" borderId="1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 applyProtection="1">
      <alignment vertical="top" wrapText="1"/>
      <protection locked="0"/>
    </xf>
    <xf numFmtId="4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7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  <protection locked="0"/>
    </xf>
    <xf numFmtId="49" fontId="5" fillId="7" borderId="2" xfId="0" applyNumberFormat="1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7" borderId="11" xfId="0" applyFont="1" applyFill="1" applyBorder="1" applyAlignment="1">
      <alignment vertical="top" wrapText="1"/>
    </xf>
    <xf numFmtId="0" fontId="5" fillId="7" borderId="11" xfId="0" applyFont="1" applyFill="1" applyBorder="1" applyAlignment="1">
      <alignment horizontal="center" vertical="top"/>
    </xf>
    <xf numFmtId="0" fontId="8" fillId="6" borderId="11" xfId="0" applyFont="1" applyFill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49" fontId="5" fillId="7" borderId="6" xfId="0" applyNumberFormat="1" applyFont="1" applyFill="1" applyBorder="1" applyAlignment="1" applyProtection="1">
      <alignment vertical="top" wrapText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5" xfId="0" applyFont="1" applyFill="1" applyBorder="1" applyAlignment="1">
      <alignment horizontal="center" vertical="top"/>
    </xf>
    <xf numFmtId="165" fontId="8" fillId="7" borderId="1" xfId="0" applyNumberFormat="1" applyFont="1" applyFill="1" applyBorder="1" applyAlignment="1">
      <alignment horizontal="center" vertical="top"/>
    </xf>
    <xf numFmtId="165" fontId="5" fillId="7" borderId="2" xfId="0" applyNumberFormat="1" applyFont="1" applyFill="1" applyBorder="1" applyAlignment="1">
      <alignment horizontal="center" vertical="top"/>
    </xf>
    <xf numFmtId="0" fontId="5" fillId="7" borderId="5" xfId="0" applyFont="1" applyFill="1" applyBorder="1" applyAlignment="1">
      <alignment vertical="top" wrapText="1"/>
    </xf>
    <xf numFmtId="4" fontId="5" fillId="3" borderId="5" xfId="0" applyNumberFormat="1" applyFont="1" applyFill="1" applyBorder="1" applyAlignment="1" applyProtection="1">
      <alignment vertical="top" wrapText="1"/>
      <protection locked="0"/>
    </xf>
    <xf numFmtId="2" fontId="5" fillId="8" borderId="5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 applyProtection="1">
      <alignment horizontal="center" vertical="top" wrapText="1"/>
      <protection locked="0"/>
    </xf>
    <xf numFmtId="165" fontId="8" fillId="7" borderId="5" xfId="9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/>
    <xf numFmtId="2" fontId="11" fillId="9" borderId="1" xfId="0" applyNumberFormat="1" applyFont="1" applyFill="1" applyBorder="1" applyAlignment="1">
      <alignment horizontal="center" vertical="top" wrapText="1"/>
    </xf>
    <xf numFmtId="2" fontId="8" fillId="6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vertical="top" wrapText="1"/>
    </xf>
    <xf numFmtId="0" fontId="5" fillId="0" borderId="5" xfId="0" applyFont="1" applyBorder="1"/>
    <xf numFmtId="0" fontId="5" fillId="5" borderId="3" xfId="0" applyFont="1" applyFill="1" applyBorder="1" applyAlignment="1">
      <alignment horizontal="center" vertical="top" wrapText="1"/>
    </xf>
    <xf numFmtId="166" fontId="8" fillId="5" borderId="1" xfId="0" applyNumberFormat="1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9" fontId="5" fillId="7" borderId="11" xfId="0" applyNumberFormat="1" applyFont="1" applyFill="1" applyBorder="1" applyAlignment="1">
      <alignment vertical="top" wrapText="1"/>
    </xf>
    <xf numFmtId="49" fontId="5" fillId="7" borderId="8" xfId="0" applyNumberFormat="1" applyFont="1" applyFill="1" applyBorder="1" applyAlignment="1" applyProtection="1">
      <alignment vertical="top" wrapText="1"/>
      <protection locked="0"/>
    </xf>
    <xf numFmtId="0" fontId="5" fillId="7" borderId="12" xfId="0" applyFont="1" applyFill="1" applyBorder="1" applyAlignment="1">
      <alignment vertical="top" wrapText="1"/>
    </xf>
    <xf numFmtId="2" fontId="5" fillId="3" borderId="1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1" xfId="0" applyNumberFormat="1" applyFont="1" applyFill="1" applyBorder="1" applyAlignment="1" applyProtection="1">
      <alignment horizontal="center" vertical="top" wrapText="1"/>
      <protection locked="0"/>
    </xf>
    <xf numFmtId="0" fontId="5" fillId="7" borderId="13" xfId="0" applyFont="1" applyFill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/>
      <protection locked="0"/>
    </xf>
    <xf numFmtId="2" fontId="5" fillId="8" borderId="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center" vertical="top"/>
      <protection locked="0"/>
    </xf>
    <xf numFmtId="2" fontId="5" fillId="0" borderId="12" xfId="11" applyNumberFormat="1" applyFont="1" applyBorder="1" applyAlignment="1" applyProtection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left" vertical="top" wrapText="1"/>
    </xf>
    <xf numFmtId="0" fontId="8" fillId="0" borderId="5" xfId="0" applyFont="1" applyBorder="1"/>
    <xf numFmtId="0" fontId="11" fillId="0" borderId="5" xfId="0" applyFont="1" applyBorder="1" applyAlignment="1">
      <alignment wrapText="1"/>
    </xf>
    <xf numFmtId="0" fontId="5" fillId="6" borderId="5" xfId="0" applyFont="1" applyFill="1" applyBorder="1" applyAlignment="1">
      <alignment horizontal="center" wrapText="1"/>
    </xf>
    <xf numFmtId="49" fontId="5" fillId="5" borderId="2" xfId="0" applyNumberFormat="1" applyFont="1" applyFill="1" applyBorder="1" applyAlignment="1">
      <alignment vertical="top" wrapText="1"/>
    </xf>
    <xf numFmtId="2" fontId="12" fillId="0" borderId="1" xfId="0" applyNumberFormat="1" applyFont="1" applyBorder="1" applyAlignment="1" applyProtection="1">
      <alignment horizontal="center" vertical="top" wrapText="1"/>
      <protection locked="0"/>
    </xf>
    <xf numFmtId="165" fontId="5" fillId="5" borderId="1" xfId="0" applyNumberFormat="1" applyFont="1" applyFill="1" applyBorder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 applyProtection="1">
      <alignment horizontal="center" vertical="top" wrapText="1"/>
      <protection locked="0"/>
    </xf>
    <xf numFmtId="165" fontId="5" fillId="5" borderId="5" xfId="0" applyNumberFormat="1" applyFont="1" applyFill="1" applyBorder="1" applyAlignment="1">
      <alignment horizontal="center" vertical="top" wrapText="1"/>
    </xf>
    <xf numFmtId="165" fontId="5" fillId="5" borderId="6" xfId="0" applyNumberFormat="1" applyFont="1" applyFill="1" applyBorder="1" applyAlignment="1">
      <alignment horizontal="center" vertical="top" wrapText="1"/>
    </xf>
    <xf numFmtId="49" fontId="5" fillId="6" borderId="6" xfId="0" applyNumberFormat="1" applyFont="1" applyFill="1" applyBorder="1" applyAlignment="1">
      <alignment vertical="top" wrapText="1"/>
    </xf>
    <xf numFmtId="49" fontId="5" fillId="7" borderId="7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2" fontId="13" fillId="3" borderId="1" xfId="0" applyNumberFormat="1" applyFont="1" applyFill="1" applyBorder="1" applyAlignment="1" applyProtection="1">
      <alignment horizontal="center" vertical="top"/>
      <protection locked="0"/>
    </xf>
    <xf numFmtId="2" fontId="5" fillId="6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1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165" fontId="5" fillId="7" borderId="1" xfId="0" applyNumberFormat="1" applyFont="1" applyFill="1" applyBorder="1" applyAlignment="1">
      <alignment horizontal="center" vertical="top" wrapText="1"/>
    </xf>
    <xf numFmtId="165" fontId="5" fillId="7" borderId="2" xfId="0" applyNumberFormat="1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vertical="top" wrapText="1"/>
    </xf>
    <xf numFmtId="0" fontId="5" fillId="7" borderId="5" xfId="0" applyFont="1" applyFill="1" applyBorder="1" applyAlignment="1">
      <alignment horizontal="justify" vertical="top" wrapText="1"/>
    </xf>
    <xf numFmtId="2" fontId="5" fillId="3" borderId="6" xfId="0" applyNumberFormat="1" applyFont="1" applyFill="1" applyBorder="1" applyAlignment="1" applyProtection="1">
      <alignment horizontal="center" vertical="top"/>
      <protection locked="0"/>
    </xf>
    <xf numFmtId="2" fontId="13" fillId="3" borderId="6" xfId="0" applyNumberFormat="1" applyFont="1" applyFill="1" applyBorder="1" applyAlignment="1" applyProtection="1">
      <alignment horizontal="center" vertical="top"/>
      <protection locked="0"/>
    </xf>
    <xf numFmtId="0" fontId="0" fillId="0" borderId="0" xfId="0"/>
    <xf numFmtId="165" fontId="5" fillId="7" borderId="5" xfId="0" applyNumberFormat="1" applyFont="1" applyFill="1" applyBorder="1" applyAlignment="1">
      <alignment horizontal="center" vertical="top" wrapText="1"/>
    </xf>
    <xf numFmtId="165" fontId="8" fillId="7" borderId="5" xfId="9" applyNumberFormat="1" applyFont="1" applyFill="1" applyBorder="1" applyAlignment="1">
      <alignment horizontal="center" vertical="top" wrapText="1"/>
    </xf>
    <xf numFmtId="165" fontId="5" fillId="7" borderId="6" xfId="0" applyNumberFormat="1" applyFont="1" applyFill="1" applyBorder="1" applyAlignment="1">
      <alignment horizontal="center" vertical="top" wrapText="1"/>
    </xf>
    <xf numFmtId="165" fontId="5" fillId="7" borderId="11" xfId="0" applyNumberFormat="1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vertical="top" wrapText="1"/>
    </xf>
    <xf numFmtId="2" fontId="5" fillId="3" borderId="17" xfId="0" applyNumberFormat="1" applyFont="1" applyFill="1" applyBorder="1" applyAlignment="1" applyProtection="1">
      <alignment vertical="top"/>
      <protection locked="0"/>
    </xf>
    <xf numFmtId="2" fontId="5" fillId="3" borderId="17" xfId="0" applyNumberFormat="1" applyFont="1" applyFill="1" applyBorder="1" applyAlignment="1" applyProtection="1">
      <alignment horizontal="center" vertical="top"/>
      <protection locked="0"/>
    </xf>
    <xf numFmtId="2" fontId="5" fillId="8" borderId="3" xfId="0" applyNumberFormat="1" applyFont="1" applyFill="1" applyBorder="1" applyAlignment="1">
      <alignment horizontal="center" vertical="top" wrapText="1"/>
    </xf>
    <xf numFmtId="2" fontId="5" fillId="6" borderId="5" xfId="0" applyNumberFormat="1" applyFont="1" applyFill="1" applyBorder="1" applyAlignment="1" applyProtection="1">
      <alignment horizontal="center" vertical="top" wrapText="1"/>
      <protection locked="0"/>
    </xf>
    <xf numFmtId="0" fontId="5" fillId="7" borderId="11" xfId="0" applyFont="1" applyFill="1" applyBorder="1" applyAlignment="1">
      <alignment horizontal="justify" vertical="top" wrapText="1"/>
    </xf>
    <xf numFmtId="2" fontId="5" fillId="3" borderId="12" xfId="0" applyNumberFormat="1" applyFont="1" applyFill="1" applyBorder="1" applyAlignment="1" applyProtection="1">
      <alignment horizontal="center" vertical="top"/>
      <protection locked="0"/>
    </xf>
    <xf numFmtId="2" fontId="5" fillId="8" borderId="23" xfId="0" applyNumberFormat="1" applyFont="1" applyFill="1" applyBorder="1" applyAlignment="1">
      <alignment horizontal="center" vertical="top" wrapText="1"/>
    </xf>
    <xf numFmtId="2" fontId="5" fillId="6" borderId="17" xfId="0" applyNumberFormat="1" applyFont="1" applyFill="1" applyBorder="1" applyAlignment="1" applyProtection="1">
      <alignment horizontal="center" vertical="top" wrapText="1"/>
      <protection locked="0"/>
    </xf>
    <xf numFmtId="165" fontId="8" fillId="7" borderId="3" xfId="9" applyNumberFormat="1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 wrapText="1"/>
    </xf>
    <xf numFmtId="2" fontId="5" fillId="0" borderId="19" xfId="11" applyNumberFormat="1" applyFont="1" applyBorder="1" applyAlignment="1" applyProtection="1">
      <alignment vertical="top" wrapText="1"/>
    </xf>
    <xf numFmtId="49" fontId="5" fillId="7" borderId="6" xfId="0" applyNumberFormat="1" applyFont="1" applyFill="1" applyBorder="1" applyAlignment="1">
      <alignment vertical="top" wrapText="1"/>
    </xf>
    <xf numFmtId="2" fontId="5" fillId="3" borderId="9" xfId="0" applyNumberFormat="1" applyFont="1" applyFill="1" applyBorder="1" applyAlignment="1" applyProtection="1">
      <alignment horizontal="center" vertical="top"/>
      <protection locked="0"/>
    </xf>
    <xf numFmtId="2" fontId="5" fillId="8" borderId="0" xfId="0" applyNumberFormat="1" applyFont="1" applyFill="1" applyAlignment="1">
      <alignment horizontal="center" vertical="top" wrapText="1"/>
    </xf>
    <xf numFmtId="0" fontId="8" fillId="0" borderId="2" xfId="0" applyFont="1" applyBorder="1" applyAlignment="1" applyProtection="1">
      <alignment horizontal="center" vertical="top"/>
      <protection locked="0"/>
    </xf>
    <xf numFmtId="165" fontId="5" fillId="7" borderId="17" xfId="0" applyNumberFormat="1" applyFont="1" applyFill="1" applyBorder="1" applyAlignment="1">
      <alignment horizontal="center" vertical="top" wrapText="1"/>
    </xf>
    <xf numFmtId="165" fontId="5" fillId="7" borderId="18" xfId="0" applyNumberFormat="1" applyFont="1" applyFill="1" applyBorder="1" applyAlignment="1">
      <alignment horizontal="center" vertical="top" wrapText="1"/>
    </xf>
    <xf numFmtId="0" fontId="8" fillId="0" borderId="12" xfId="0" applyFont="1" applyBorder="1" applyAlignment="1" applyProtection="1">
      <alignment vertical="top" wrapText="1"/>
    </xf>
    <xf numFmtId="0" fontId="7" fillId="7" borderId="11" xfId="0" applyFont="1" applyFill="1" applyBorder="1" applyAlignment="1">
      <alignment horizontal="justify" vertical="top" wrapText="1"/>
    </xf>
    <xf numFmtId="0" fontId="7" fillId="7" borderId="2" xfId="0" applyFont="1" applyFill="1" applyBorder="1" applyAlignment="1">
      <alignment vertical="top" wrapText="1"/>
    </xf>
    <xf numFmtId="2" fontId="5" fillId="8" borderId="17" xfId="0" applyNumberFormat="1" applyFont="1" applyFill="1" applyBorder="1" applyAlignment="1">
      <alignment horizontal="center" vertical="top" wrapText="1"/>
    </xf>
    <xf numFmtId="165" fontId="8" fillId="7" borderId="26" xfId="9" applyNumberFormat="1" applyFont="1" applyFill="1" applyBorder="1" applyAlignment="1">
      <alignment horizontal="center" vertical="top"/>
    </xf>
    <xf numFmtId="0" fontId="7" fillId="0" borderId="3" xfId="0" applyFont="1" applyBorder="1" applyAlignment="1" applyProtection="1">
      <alignment wrapText="1"/>
      <protection locked="0"/>
    </xf>
    <xf numFmtId="2" fontId="5" fillId="3" borderId="11" xfId="0" applyNumberFormat="1" applyFont="1" applyFill="1" applyBorder="1" applyAlignment="1">
      <alignment horizontal="center" vertical="top"/>
    </xf>
    <xf numFmtId="2" fontId="5" fillId="8" borderId="11" xfId="0" applyNumberFormat="1" applyFont="1" applyFill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 wrapText="1"/>
    </xf>
    <xf numFmtId="165" fontId="8" fillId="7" borderId="12" xfId="9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 applyProtection="1">
      <alignment horizontal="center" vertical="top"/>
      <protection locked="0"/>
    </xf>
    <xf numFmtId="1" fontId="8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8" fillId="7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11" fillId="9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5" fillId="3" borderId="1" xfId="0" applyFont="1" applyFill="1" applyBorder="1"/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0" fontId="4" fillId="0" borderId="0" xfId="10" applyFont="1" applyAlignment="1">
      <alignment horizontal="center" vertical="top" wrapText="1"/>
    </xf>
    <xf numFmtId="0" fontId="5" fillId="0" borderId="1" xfId="10" applyFont="1" applyBorder="1" applyAlignment="1">
      <alignment horizontal="center" vertical="top" wrapText="1"/>
    </xf>
    <xf numFmtId="0" fontId="5" fillId="0" borderId="1" xfId="10" applyFont="1" applyBorder="1" applyAlignment="1">
      <alignment horizontal="left" vertical="top" wrapText="1"/>
    </xf>
    <xf numFmtId="0" fontId="5" fillId="3" borderId="1" xfId="10" applyFont="1" applyFill="1" applyBorder="1" applyAlignment="1">
      <alignment horizontal="left" vertical="top" wrapText="1"/>
    </xf>
    <xf numFmtId="0" fontId="5" fillId="0" borderId="2" xfId="10" applyFont="1" applyBorder="1" applyAlignment="1" applyProtection="1">
      <alignment horizontal="left" vertical="top" wrapText="1"/>
    </xf>
    <xf numFmtId="0" fontId="5" fillId="0" borderId="3" xfId="10" applyFont="1" applyBorder="1" applyAlignment="1" applyProtection="1">
      <alignment horizontal="left" vertical="top" wrapText="1"/>
    </xf>
    <xf numFmtId="0" fontId="5" fillId="3" borderId="1" xfId="10" applyFont="1" applyFill="1" applyBorder="1" applyAlignment="1" applyProtection="1">
      <alignment horizontal="left" vertical="top" wrapText="1"/>
      <protection locked="0"/>
    </xf>
    <xf numFmtId="0" fontId="5" fillId="3" borderId="2" xfId="10" applyFont="1" applyFill="1" applyBorder="1" applyAlignment="1" applyProtection="1">
      <alignment horizontal="left" vertical="top" wrapText="1"/>
      <protection locked="0"/>
    </xf>
    <xf numFmtId="0" fontId="5" fillId="3" borderId="3" xfId="10" applyFont="1" applyFill="1" applyBorder="1" applyAlignment="1" applyProtection="1">
      <alignment horizontal="left" vertical="top" wrapText="1"/>
      <protection locked="0"/>
    </xf>
    <xf numFmtId="0" fontId="5" fillId="0" borderId="0" xfId="1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3" xfId="0" applyFont="1" applyFill="1" applyBorder="1"/>
    <xf numFmtId="49" fontId="5" fillId="3" borderId="5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/>
    <xf numFmtId="49" fontId="8" fillId="3" borderId="11" xfId="0" applyNumberFormat="1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/>
    <xf numFmtId="0" fontId="8" fillId="3" borderId="11" xfId="0" applyFont="1" applyFill="1" applyBorder="1"/>
    <xf numFmtId="0" fontId="5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8" fillId="3" borderId="12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top"/>
    </xf>
    <xf numFmtId="49" fontId="5" fillId="5" borderId="11" xfId="0" applyNumberFormat="1" applyFont="1" applyFill="1" applyBorder="1" applyAlignment="1">
      <alignment horizontal="center" vertical="top"/>
    </xf>
    <xf numFmtId="49" fontId="5" fillId="5" borderId="8" xfId="0" applyNumberFormat="1" applyFont="1" applyFill="1" applyBorder="1" applyAlignment="1">
      <alignment horizontal="center" vertical="top" wrapText="1"/>
    </xf>
    <xf numFmtId="49" fontId="5" fillId="5" borderId="11" xfId="0" applyNumberFormat="1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vertical="top"/>
    </xf>
    <xf numFmtId="0" fontId="5" fillId="5" borderId="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3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 applyProtection="1">
      <alignment horizontal="center" vertical="top" wrapText="1"/>
      <protection locked="0"/>
    </xf>
    <xf numFmtId="0" fontId="8" fillId="6" borderId="23" xfId="0" applyFont="1" applyFill="1" applyBorder="1" applyAlignment="1" applyProtection="1">
      <alignment horizontal="center" vertical="top" wrapText="1"/>
      <protection locked="0"/>
    </xf>
    <xf numFmtId="165" fontId="8" fillId="7" borderId="20" xfId="0" applyNumberFormat="1" applyFont="1" applyFill="1" applyBorder="1" applyAlignment="1">
      <alignment horizontal="center" vertical="top" wrapText="1"/>
    </xf>
    <xf numFmtId="165" fontId="8" fillId="7" borderId="23" xfId="0" applyNumberFormat="1" applyFont="1" applyFill="1" applyBorder="1" applyAlignment="1">
      <alignment horizontal="center" vertical="top" wrapText="1"/>
    </xf>
    <xf numFmtId="165" fontId="8" fillId="7" borderId="0" xfId="0" applyNumberFormat="1" applyFont="1" applyFill="1" applyAlignment="1">
      <alignment horizontal="center" vertical="top" wrapText="1"/>
    </xf>
    <xf numFmtId="0" fontId="8" fillId="0" borderId="21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49" fontId="5" fillId="5" borderId="5" xfId="0" applyNumberFormat="1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center" vertical="top"/>
    </xf>
    <xf numFmtId="49" fontId="5" fillId="5" borderId="9" xfId="0" applyNumberFormat="1" applyFont="1" applyFill="1" applyBorder="1" applyAlignment="1">
      <alignment horizontal="center" vertical="top"/>
    </xf>
    <xf numFmtId="49" fontId="5" fillId="5" borderId="12" xfId="0" applyNumberFormat="1" applyFont="1" applyFill="1" applyBorder="1" applyAlignment="1">
      <alignment horizontal="center" vertical="top"/>
    </xf>
    <xf numFmtId="0" fontId="11" fillId="6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165" fontId="5" fillId="5" borderId="2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 wrapText="1"/>
    </xf>
    <xf numFmtId="0" fontId="11" fillId="5" borderId="13" xfId="0" applyFont="1" applyFill="1" applyBorder="1" applyAlignment="1">
      <alignment horizontal="left" vertical="top" wrapText="1"/>
    </xf>
    <xf numFmtId="165" fontId="5" fillId="5" borderId="6" xfId="0" applyNumberFormat="1" applyFont="1" applyFill="1" applyBorder="1" applyAlignment="1">
      <alignment horizontal="center" wrapText="1"/>
    </xf>
    <xf numFmtId="165" fontId="5" fillId="5" borderId="7" xfId="0" applyNumberFormat="1" applyFont="1" applyFill="1" applyBorder="1" applyAlignment="1">
      <alignment horizontal="center" wrapText="1"/>
    </xf>
    <xf numFmtId="165" fontId="5" fillId="5" borderId="9" xfId="0" applyNumberFormat="1" applyFont="1" applyFill="1" applyBorder="1" applyAlignment="1">
      <alignment horizontal="center" wrapText="1"/>
    </xf>
    <xf numFmtId="165" fontId="5" fillId="5" borderId="10" xfId="0" applyNumberFormat="1" applyFont="1" applyFill="1" applyBorder="1" applyAlignment="1">
      <alignment horizontal="center" wrapText="1"/>
    </xf>
    <xf numFmtId="165" fontId="5" fillId="5" borderId="12" xfId="0" applyNumberFormat="1" applyFont="1" applyFill="1" applyBorder="1" applyAlignment="1">
      <alignment horizontal="center" wrapText="1"/>
    </xf>
    <xf numFmtId="165" fontId="5" fillId="5" borderId="13" xfId="0" applyNumberFormat="1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165" fontId="8" fillId="7" borderId="2" xfId="0" applyNumberFormat="1" applyFont="1" applyFill="1" applyBorder="1" applyAlignment="1">
      <alignment horizontal="center"/>
    </xf>
    <xf numFmtId="165" fontId="8" fillId="7" borderId="3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left" vertical="top" wrapText="1"/>
    </xf>
    <xf numFmtId="0" fontId="4" fillId="7" borderId="16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10" xfId="0" applyFont="1" applyFill="1" applyBorder="1" applyAlignment="1">
      <alignment horizontal="left" vertical="top" wrapText="1"/>
    </xf>
    <xf numFmtId="165" fontId="5" fillId="7" borderId="6" xfId="0" applyNumberFormat="1" applyFont="1" applyFill="1" applyBorder="1" applyAlignment="1">
      <alignment horizontal="center"/>
    </xf>
    <xf numFmtId="165" fontId="5" fillId="7" borderId="7" xfId="0" applyNumberFormat="1" applyFont="1" applyFill="1" applyBorder="1" applyAlignment="1">
      <alignment horizontal="center"/>
    </xf>
    <xf numFmtId="165" fontId="5" fillId="7" borderId="9" xfId="0" applyNumberFormat="1" applyFont="1" applyFill="1" applyBorder="1" applyAlignment="1">
      <alignment horizontal="center"/>
    </xf>
    <xf numFmtId="165" fontId="5" fillId="7" borderId="10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left" wrapText="1"/>
    </xf>
    <xf numFmtId="0" fontId="11" fillId="10" borderId="4" xfId="0" applyFont="1" applyFill="1" applyBorder="1" applyAlignment="1">
      <alignment horizontal="left" wrapText="1"/>
    </xf>
    <xf numFmtId="0" fontId="11" fillId="10" borderId="3" xfId="0" applyFont="1" applyFill="1" applyBorder="1" applyAlignment="1">
      <alignment horizontal="left" wrapText="1"/>
    </xf>
    <xf numFmtId="165" fontId="4" fillId="10" borderId="2" xfId="0" applyNumberFormat="1" applyFont="1" applyFill="1" applyBorder="1" applyAlignment="1">
      <alignment horizontal="center"/>
    </xf>
    <xf numFmtId="165" fontId="4" fillId="10" borderId="4" xfId="0" applyNumberFormat="1" applyFon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left" vertical="top" wrapText="1"/>
    </xf>
    <xf numFmtId="0" fontId="11" fillId="10" borderId="4" xfId="0" applyFont="1" applyFill="1" applyBorder="1" applyAlignment="1">
      <alignment horizontal="left" vertical="top" wrapText="1"/>
    </xf>
    <xf numFmtId="0" fontId="11" fillId="10" borderId="3" xfId="0" applyFont="1" applyFill="1" applyBorder="1" applyAlignment="1">
      <alignment horizontal="left" vertical="top" wrapText="1"/>
    </xf>
    <xf numFmtId="2" fontId="4" fillId="11" borderId="1" xfId="11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1" fillId="6" borderId="2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8" fillId="6" borderId="2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165" fontId="8" fillId="5" borderId="2" xfId="0" applyNumberFormat="1" applyFont="1" applyFill="1" applyBorder="1" applyAlignment="1">
      <alignment horizontal="center" vertical="top" wrapText="1"/>
    </xf>
    <xf numFmtId="165" fontId="8" fillId="5" borderId="3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1" fontId="8" fillId="5" borderId="2" xfId="0" applyNumberFormat="1" applyFont="1" applyFill="1" applyBorder="1" applyAlignment="1">
      <alignment horizontal="center" vertical="top" wrapText="1"/>
    </xf>
    <xf numFmtId="1" fontId="8" fillId="5" borderId="3" xfId="0" applyNumberFormat="1" applyFont="1" applyFill="1" applyBorder="1" applyAlignment="1">
      <alignment horizontal="center" vertical="top" wrapText="1"/>
    </xf>
    <xf numFmtId="165" fontId="11" fillId="5" borderId="6" xfId="0" applyNumberFormat="1" applyFont="1" applyFill="1" applyBorder="1" applyAlignment="1">
      <alignment horizontal="center" vertical="top" wrapText="1"/>
    </xf>
    <xf numFmtId="165" fontId="11" fillId="5" borderId="7" xfId="0" applyNumberFormat="1" applyFont="1" applyFill="1" applyBorder="1" applyAlignment="1">
      <alignment horizontal="center" vertical="top" wrapText="1"/>
    </xf>
    <xf numFmtId="165" fontId="11" fillId="5" borderId="9" xfId="0" applyNumberFormat="1" applyFont="1" applyFill="1" applyBorder="1" applyAlignment="1">
      <alignment horizontal="center" vertical="top" wrapText="1"/>
    </xf>
    <xf numFmtId="165" fontId="11" fillId="5" borderId="10" xfId="0" applyNumberFormat="1" applyFont="1" applyFill="1" applyBorder="1" applyAlignment="1">
      <alignment horizontal="center" vertical="top" wrapText="1"/>
    </xf>
    <xf numFmtId="165" fontId="11" fillId="5" borderId="12" xfId="0" applyNumberFormat="1" applyFont="1" applyFill="1" applyBorder="1" applyAlignment="1">
      <alignment horizontal="center" vertical="top" wrapText="1"/>
    </xf>
    <xf numFmtId="165" fontId="11" fillId="5" borderId="13" xfId="0" applyNumberFormat="1" applyFont="1" applyFill="1" applyBorder="1" applyAlignment="1">
      <alignment horizontal="center" vertical="top" wrapText="1"/>
    </xf>
    <xf numFmtId="165" fontId="5" fillId="5" borderId="6" xfId="0" applyNumberFormat="1" applyFont="1" applyFill="1" applyBorder="1" applyAlignment="1">
      <alignment horizontal="center"/>
    </xf>
    <xf numFmtId="165" fontId="5" fillId="5" borderId="7" xfId="0" applyNumberFormat="1" applyFont="1" applyFill="1" applyBorder="1" applyAlignment="1">
      <alignment horizontal="center"/>
    </xf>
    <xf numFmtId="165" fontId="5" fillId="5" borderId="9" xfId="0" applyNumberFormat="1" applyFont="1" applyFill="1" applyBorder="1" applyAlignment="1">
      <alignment horizontal="center"/>
    </xf>
    <xf numFmtId="165" fontId="5" fillId="5" borderId="10" xfId="0" applyNumberFormat="1" applyFont="1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13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left" wrapText="1"/>
    </xf>
    <xf numFmtId="0" fontId="8" fillId="6" borderId="16" xfId="0" applyFont="1" applyFill="1" applyBorder="1" applyAlignment="1">
      <alignment horizontal="left" wrapText="1"/>
    </xf>
    <xf numFmtId="165" fontId="8" fillId="7" borderId="2" xfId="0" applyNumberFormat="1" applyFont="1" applyFill="1" applyBorder="1" applyAlignment="1">
      <alignment horizontal="center" vertical="top" wrapText="1"/>
    </xf>
    <xf numFmtId="165" fontId="8" fillId="7" borderId="3" xfId="0" applyNumberFormat="1" applyFont="1" applyFill="1" applyBorder="1" applyAlignment="1">
      <alignment horizontal="center" vertical="top" wrapText="1"/>
    </xf>
    <xf numFmtId="165" fontId="5" fillId="7" borderId="2" xfId="0" applyNumberFormat="1" applyFont="1" applyFill="1" applyBorder="1" applyAlignment="1">
      <alignment horizontal="center"/>
    </xf>
    <xf numFmtId="165" fontId="5" fillId="7" borderId="3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0" fontId="11" fillId="7" borderId="6" xfId="0" applyFont="1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165" fontId="8" fillId="7" borderId="6" xfId="0" applyNumberFormat="1" applyFont="1" applyFill="1" applyBorder="1" applyAlignment="1">
      <alignment horizontal="center" vertical="top" wrapText="1"/>
    </xf>
    <xf numFmtId="165" fontId="8" fillId="7" borderId="7" xfId="0" applyNumberFormat="1" applyFont="1" applyFill="1" applyBorder="1" applyAlignment="1">
      <alignment horizontal="center" vertical="top" wrapText="1"/>
    </xf>
    <xf numFmtId="165" fontId="8" fillId="7" borderId="12" xfId="0" applyNumberFormat="1" applyFont="1" applyFill="1" applyBorder="1" applyAlignment="1">
      <alignment horizontal="center" vertical="top" wrapText="1"/>
    </xf>
    <xf numFmtId="165" fontId="8" fillId="7" borderId="13" xfId="0" applyNumberFormat="1" applyFont="1" applyFill="1" applyBorder="1" applyAlignment="1">
      <alignment horizontal="center" vertical="top" wrapText="1"/>
    </xf>
    <xf numFmtId="165" fontId="4" fillId="7" borderId="6" xfId="0" applyNumberFormat="1" applyFont="1" applyFill="1" applyBorder="1" applyAlignment="1">
      <alignment horizontal="center"/>
    </xf>
    <xf numFmtId="165" fontId="4" fillId="7" borderId="7" xfId="0" applyNumberFormat="1" applyFont="1" applyFill="1" applyBorder="1" applyAlignment="1">
      <alignment horizontal="center"/>
    </xf>
    <xf numFmtId="165" fontId="4" fillId="7" borderId="12" xfId="0" applyNumberFormat="1" applyFont="1" applyFill="1" applyBorder="1" applyAlignment="1">
      <alignment horizontal="center"/>
    </xf>
    <xf numFmtId="165" fontId="4" fillId="7" borderId="13" xfId="0" applyNumberFormat="1" applyFont="1" applyFill="1" applyBorder="1" applyAlignment="1">
      <alignment horizontal="center"/>
    </xf>
    <xf numFmtId="165" fontId="11" fillId="10" borderId="2" xfId="0" applyNumberFormat="1" applyFont="1" applyFill="1" applyBorder="1" applyAlignment="1">
      <alignment horizontal="center" vertical="top" wrapText="1"/>
    </xf>
    <xf numFmtId="165" fontId="11" fillId="10" borderId="4" xfId="0" applyNumberFormat="1" applyFont="1" applyFill="1" applyBorder="1" applyAlignment="1">
      <alignment horizontal="center" vertical="top" wrapText="1"/>
    </xf>
    <xf numFmtId="165" fontId="11" fillId="10" borderId="3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165" fontId="8" fillId="5" borderId="2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 wrapText="1"/>
    </xf>
    <xf numFmtId="165" fontId="8" fillId="5" borderId="3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top" wrapText="1"/>
    </xf>
    <xf numFmtId="1" fontId="8" fillId="5" borderId="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left" wrapText="1"/>
    </xf>
    <xf numFmtId="0" fontId="11" fillId="5" borderId="16" xfId="0" applyFont="1" applyFill="1" applyBorder="1" applyAlignment="1">
      <alignment horizontal="left" wrapText="1"/>
    </xf>
    <xf numFmtId="0" fontId="11" fillId="5" borderId="7" xfId="0" applyFont="1" applyFill="1" applyBorder="1" applyAlignment="1">
      <alignment horizontal="left" wrapText="1"/>
    </xf>
    <xf numFmtId="0" fontId="11" fillId="5" borderId="9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0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165" fontId="11" fillId="5" borderId="6" xfId="0" applyNumberFormat="1" applyFont="1" applyFill="1" applyBorder="1" applyAlignment="1">
      <alignment horizontal="center"/>
    </xf>
    <xf numFmtId="165" fontId="11" fillId="5" borderId="7" xfId="0" applyNumberFormat="1" applyFont="1" applyFill="1" applyBorder="1" applyAlignment="1">
      <alignment horizontal="center"/>
    </xf>
    <xf numFmtId="165" fontId="11" fillId="5" borderId="9" xfId="0" applyNumberFormat="1" applyFont="1" applyFill="1" applyBorder="1" applyAlignment="1">
      <alignment horizontal="center"/>
    </xf>
    <xf numFmtId="165" fontId="11" fillId="5" borderId="10" xfId="0" applyNumberFormat="1" applyFont="1" applyFill="1" applyBorder="1" applyAlignment="1">
      <alignment horizontal="center"/>
    </xf>
    <xf numFmtId="165" fontId="11" fillId="5" borderId="12" xfId="0" applyNumberFormat="1" applyFont="1" applyFill="1" applyBorder="1" applyAlignment="1">
      <alignment horizontal="center"/>
    </xf>
    <xf numFmtId="165" fontId="11" fillId="5" borderId="13" xfId="0" applyNumberFormat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 vertical="top" wrapText="1"/>
    </xf>
    <xf numFmtId="165" fontId="8" fillId="5" borderId="7" xfId="0" applyNumberFormat="1" applyFont="1" applyFill="1" applyBorder="1" applyAlignment="1">
      <alignment horizontal="center" vertical="top" wrapText="1"/>
    </xf>
    <xf numFmtId="165" fontId="8" fillId="5" borderId="9" xfId="0" applyNumberFormat="1" applyFont="1" applyFill="1" applyBorder="1" applyAlignment="1">
      <alignment horizontal="center" vertical="top" wrapText="1"/>
    </xf>
    <xf numFmtId="165" fontId="8" fillId="5" borderId="10" xfId="0" applyNumberFormat="1" applyFont="1" applyFill="1" applyBorder="1" applyAlignment="1">
      <alignment horizontal="center" vertical="top" wrapText="1"/>
    </xf>
    <xf numFmtId="165" fontId="8" fillId="5" borderId="12" xfId="0" applyNumberFormat="1" applyFont="1" applyFill="1" applyBorder="1" applyAlignment="1">
      <alignment horizontal="center" vertical="top" wrapText="1"/>
    </xf>
    <xf numFmtId="165" fontId="8" fillId="5" borderId="13" xfId="0" applyNumberFormat="1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left" wrapText="1"/>
    </xf>
    <xf numFmtId="1" fontId="5" fillId="7" borderId="2" xfId="0" applyNumberFormat="1" applyFont="1" applyFill="1" applyBorder="1" applyAlignment="1">
      <alignment horizontal="center" vertical="top" wrapText="1"/>
    </xf>
    <xf numFmtId="1" fontId="5" fillId="7" borderId="3" xfId="0" applyNumberFormat="1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5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165" fontId="8" fillId="7" borderId="1" xfId="0" applyNumberFormat="1" applyFont="1" applyFill="1" applyBorder="1" applyAlignment="1">
      <alignment horizontal="center"/>
    </xf>
    <xf numFmtId="165" fontId="11" fillId="7" borderId="6" xfId="0" applyNumberFormat="1" applyFont="1" applyFill="1" applyBorder="1" applyAlignment="1">
      <alignment horizontal="center"/>
    </xf>
    <xf numFmtId="165" fontId="11" fillId="7" borderId="7" xfId="0" applyNumberFormat="1" applyFont="1" applyFill="1" applyBorder="1" applyAlignment="1">
      <alignment horizontal="center"/>
    </xf>
    <xf numFmtId="165" fontId="11" fillId="7" borderId="12" xfId="0" applyNumberFormat="1" applyFont="1" applyFill="1" applyBorder="1" applyAlignment="1">
      <alignment horizontal="center"/>
    </xf>
    <xf numFmtId="165" fontId="11" fillId="7" borderId="13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165" fontId="11" fillId="10" borderId="2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 applyAlignment="1">
      <alignment horizontal="center"/>
    </xf>
    <xf numFmtId="165" fontId="11" fillId="10" borderId="3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9" fontId="5" fillId="7" borderId="6" xfId="0" applyNumberFormat="1" applyFont="1" applyFill="1" applyBorder="1" applyAlignment="1">
      <alignment horizontal="center" vertical="top" wrapText="1"/>
    </xf>
    <xf numFmtId="49" fontId="5" fillId="7" borderId="9" xfId="0" applyNumberFormat="1" applyFont="1" applyFill="1" applyBorder="1" applyAlignment="1">
      <alignment horizontal="center" vertical="top" wrapText="1"/>
    </xf>
    <xf numFmtId="49" fontId="5" fillId="7" borderId="5" xfId="0" applyNumberFormat="1" applyFont="1" applyFill="1" applyBorder="1" applyAlignment="1">
      <alignment horizontal="center" vertical="top" wrapText="1"/>
    </xf>
    <xf numFmtId="49" fontId="5" fillId="7" borderId="11" xfId="0" applyNumberFormat="1" applyFont="1" applyFill="1" applyBorder="1" applyAlignment="1">
      <alignment horizontal="center" vertical="top" wrapText="1"/>
    </xf>
    <xf numFmtId="49" fontId="5" fillId="7" borderId="6" xfId="0" applyNumberFormat="1" applyFont="1" applyFill="1" applyBorder="1" applyAlignment="1" applyProtection="1">
      <alignment horizontal="center" vertical="top" wrapText="1"/>
      <protection locked="0"/>
    </xf>
    <xf numFmtId="49" fontId="5" fillId="7" borderId="9" xfId="0" applyNumberFormat="1" applyFont="1" applyFill="1" applyBorder="1" applyAlignment="1" applyProtection="1">
      <alignment horizontal="center" vertical="top" wrapText="1"/>
      <protection locked="0"/>
    </xf>
    <xf numFmtId="0" fontId="5" fillId="7" borderId="17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165" fontId="5" fillId="7" borderId="5" xfId="0" applyNumberFormat="1" applyFont="1" applyFill="1" applyBorder="1" applyAlignment="1">
      <alignment horizontal="center" vertical="top" wrapText="1"/>
    </xf>
    <xf numFmtId="165" fontId="5" fillId="7" borderId="11" xfId="0" applyNumberFormat="1" applyFont="1" applyFill="1" applyBorder="1" applyAlignment="1">
      <alignment horizontal="center" vertical="top" wrapText="1"/>
    </xf>
    <xf numFmtId="165" fontId="8" fillId="7" borderId="5" xfId="9" applyNumberFormat="1" applyFont="1" applyFill="1" applyBorder="1" applyAlignment="1">
      <alignment horizontal="center" vertical="top" wrapText="1"/>
    </xf>
    <xf numFmtId="165" fontId="8" fillId="7" borderId="11" xfId="9" applyNumberFormat="1" applyFont="1" applyFill="1" applyBorder="1" applyAlignment="1">
      <alignment horizontal="center" vertical="top" wrapText="1"/>
    </xf>
    <xf numFmtId="165" fontId="5" fillId="7" borderId="6" xfId="0" applyNumberFormat="1" applyFont="1" applyFill="1" applyBorder="1" applyAlignment="1">
      <alignment horizontal="center" vertical="top" wrapText="1"/>
    </xf>
    <xf numFmtId="165" fontId="5" fillId="7" borderId="12" xfId="0" applyNumberFormat="1" applyFont="1" applyFill="1" applyBorder="1" applyAlignment="1">
      <alignment horizontal="center" vertical="top" wrapText="1"/>
    </xf>
    <xf numFmtId="2" fontId="5" fillId="0" borderId="6" xfId="11" applyNumberFormat="1" applyFont="1" applyBorder="1" applyAlignment="1" applyProtection="1">
      <alignment horizontal="center" vertical="top"/>
    </xf>
    <xf numFmtId="2" fontId="5" fillId="0" borderId="12" xfId="11" applyNumberFormat="1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65" fontId="5" fillId="7" borderId="6" xfId="9" applyNumberFormat="1" applyFont="1" applyFill="1" applyBorder="1" applyAlignment="1">
      <alignment horizontal="center" vertical="top" wrapText="1"/>
    </xf>
    <xf numFmtId="165" fontId="5" fillId="7" borderId="12" xfId="9" applyNumberFormat="1" applyFont="1" applyFill="1" applyBorder="1" applyAlignment="1">
      <alignment horizontal="center" vertical="top" wrapText="1"/>
    </xf>
    <xf numFmtId="2" fontId="5" fillId="0" borderId="9" xfId="11" applyNumberFormat="1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165" fontId="4" fillId="5" borderId="9" xfId="0" applyNumberFormat="1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5" borderId="12" xfId="0" applyNumberFormat="1" applyFont="1" applyFill="1" applyBorder="1" applyAlignment="1">
      <alignment horizontal="center"/>
    </xf>
    <xf numFmtId="165" fontId="4" fillId="5" borderId="13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165" fontId="5" fillId="7" borderId="12" xfId="0" applyNumberFormat="1" applyFont="1" applyFill="1" applyBorder="1" applyAlignment="1">
      <alignment horizontal="center"/>
    </xf>
    <xf numFmtId="165" fontId="5" fillId="7" borderId="13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4" fillId="3" borderId="0" xfId="0" applyFont="1" applyFill="1"/>
    <xf numFmtId="0" fontId="14" fillId="0" borderId="0" xfId="0" applyFont="1"/>
  </cellXfs>
  <cellStyles count="14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Финансовый 2" xfId="13"/>
  </cellStyles>
  <dxfs count="67">
    <dxf>
      <font>
        <color theme="4" tint="0.79998168889431442"/>
      </font>
    </dxf>
    <dxf>
      <font>
        <color theme="9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8"/>
  <sheetViews>
    <sheetView zoomScale="70" workbookViewId="0">
      <pane ySplit="4" topLeftCell="A5" activePane="bottomLeft" state="frozen"/>
      <selection activeCell="J10" sqref="J10"/>
      <selection pane="bottomLeft"/>
    </sheetView>
  </sheetViews>
  <sheetFormatPr defaultRowHeight="14.25"/>
  <cols>
    <col min="1" max="1" width="9.7109375" style="1" customWidth="1"/>
    <col min="2" max="2" width="26.85546875" style="1" customWidth="1"/>
    <col min="3" max="4" width="16.42578125" style="1" bestFit="1" customWidth="1"/>
    <col min="5" max="5" width="20.42578125" style="1" customWidth="1"/>
    <col min="6" max="6" width="20.140625" style="1" customWidth="1"/>
    <col min="7" max="16384" width="9.140625" style="1"/>
  </cols>
  <sheetData>
    <row r="1" spans="1:16" ht="25.5" customHeight="1">
      <c r="A1" s="319" t="s">
        <v>0</v>
      </c>
      <c r="B1" s="319"/>
      <c r="C1" s="319"/>
      <c r="D1" s="319"/>
      <c r="E1" s="319"/>
      <c r="F1" s="319"/>
      <c r="G1" s="319"/>
      <c r="H1" s="319"/>
    </row>
    <row r="2" spans="1:16" ht="15.75">
      <c r="A2" s="2"/>
      <c r="B2" s="2"/>
      <c r="C2" s="2"/>
      <c r="D2" s="2"/>
      <c r="E2" s="2"/>
      <c r="F2" s="2"/>
      <c r="G2" s="2"/>
      <c r="H2" s="2"/>
    </row>
    <row r="3" spans="1:16" ht="30" customHeight="1">
      <c r="A3" s="3" t="s">
        <v>1</v>
      </c>
      <c r="B3" s="3" t="s">
        <v>2</v>
      </c>
      <c r="C3" s="3" t="s">
        <v>3</v>
      </c>
      <c r="D3" s="3" t="s">
        <v>4</v>
      </c>
      <c r="E3" s="320" t="s">
        <v>5</v>
      </c>
      <c r="F3" s="320"/>
      <c r="G3" s="2"/>
      <c r="H3" s="2"/>
    </row>
    <row r="4" spans="1:16" ht="15.75">
      <c r="A4" s="3">
        <v>1</v>
      </c>
      <c r="B4" s="3">
        <v>2</v>
      </c>
      <c r="C4" s="3">
        <v>3</v>
      </c>
      <c r="D4" s="3">
        <v>4</v>
      </c>
      <c r="E4" s="320">
        <v>5</v>
      </c>
      <c r="F4" s="320"/>
      <c r="G4" s="2"/>
      <c r="H4" s="2"/>
    </row>
    <row r="5" spans="1:16" ht="47.25">
      <c r="A5" s="3">
        <v>1</v>
      </c>
      <c r="B5" s="4" t="s">
        <v>6</v>
      </c>
      <c r="C5" s="5">
        <v>43815</v>
      </c>
      <c r="D5" s="3">
        <v>2471</v>
      </c>
      <c r="E5" s="321" t="s">
        <v>7</v>
      </c>
      <c r="F5" s="321"/>
      <c r="G5" s="2"/>
      <c r="H5" s="2"/>
    </row>
    <row r="6" spans="1:16" ht="84.75" customHeight="1">
      <c r="A6" s="3">
        <v>2</v>
      </c>
      <c r="B6" s="4" t="s">
        <v>6</v>
      </c>
      <c r="C6" s="5">
        <v>43929</v>
      </c>
      <c r="D6" s="3">
        <v>525</v>
      </c>
      <c r="E6" s="321" t="s">
        <v>8</v>
      </c>
      <c r="F6" s="321"/>
      <c r="G6" s="2"/>
      <c r="H6" s="2"/>
    </row>
    <row r="7" spans="1:16" ht="81.75" customHeight="1">
      <c r="A7" s="3">
        <v>3</v>
      </c>
      <c r="B7" s="4" t="s">
        <v>6</v>
      </c>
      <c r="C7" s="5">
        <v>44027</v>
      </c>
      <c r="D7" s="3">
        <v>1079</v>
      </c>
      <c r="E7" s="322" t="s">
        <v>8</v>
      </c>
      <c r="F7" s="322"/>
      <c r="G7" s="2"/>
      <c r="H7" s="2"/>
    </row>
    <row r="8" spans="1:16" ht="82.5" customHeight="1">
      <c r="A8" s="3">
        <v>4</v>
      </c>
      <c r="B8" s="4" t="s">
        <v>6</v>
      </c>
      <c r="C8" s="5">
        <v>44169</v>
      </c>
      <c r="D8" s="3">
        <v>1877</v>
      </c>
      <c r="E8" s="321" t="s">
        <v>8</v>
      </c>
      <c r="F8" s="321"/>
      <c r="G8" s="2"/>
      <c r="H8" s="2"/>
    </row>
    <row r="9" spans="1:16" ht="191.25" customHeight="1">
      <c r="A9" s="3">
        <v>5</v>
      </c>
      <c r="B9" s="4" t="s">
        <v>6</v>
      </c>
      <c r="C9" s="5">
        <v>44286</v>
      </c>
      <c r="D9" s="3">
        <v>480</v>
      </c>
      <c r="E9" s="321" t="s">
        <v>9</v>
      </c>
      <c r="F9" s="321"/>
      <c r="G9" s="2"/>
      <c r="H9" s="2"/>
    </row>
    <row r="10" spans="1:16" ht="197.25" customHeight="1">
      <c r="A10" s="3">
        <v>6</v>
      </c>
      <c r="B10" s="4" t="s">
        <v>6</v>
      </c>
      <c r="C10" s="5">
        <v>44651</v>
      </c>
      <c r="D10" s="3">
        <v>585</v>
      </c>
      <c r="E10" s="323" t="s">
        <v>10</v>
      </c>
      <c r="F10" s="324"/>
      <c r="G10" s="2"/>
      <c r="H10" s="2"/>
    </row>
    <row r="11" spans="1:16" ht="175.9" customHeight="1">
      <c r="A11" s="6">
        <v>7</v>
      </c>
      <c r="B11" s="4" t="s">
        <v>6</v>
      </c>
      <c r="C11" s="7">
        <v>45013</v>
      </c>
      <c r="D11" s="6">
        <v>416</v>
      </c>
      <c r="E11" s="325" t="s">
        <v>11</v>
      </c>
      <c r="F11" s="325"/>
      <c r="G11" s="2"/>
      <c r="H11" s="2"/>
    </row>
    <row r="12" spans="1:16" ht="202.5" customHeight="1">
      <c r="A12" s="6">
        <v>8</v>
      </c>
      <c r="B12" s="4" t="s">
        <v>6</v>
      </c>
      <c r="C12" s="7">
        <v>45380</v>
      </c>
      <c r="D12" s="6">
        <v>525</v>
      </c>
      <c r="E12" s="326" t="s">
        <v>12</v>
      </c>
      <c r="F12" s="327"/>
      <c r="G12" s="2"/>
      <c r="H12" s="2"/>
    </row>
    <row r="13" spans="1:16" ht="15.75">
      <c r="A13" s="8"/>
      <c r="B13" s="8"/>
      <c r="C13" s="8"/>
      <c r="D13" s="8"/>
      <c r="E13" s="8"/>
      <c r="F13" s="328"/>
      <c r="G13" s="328"/>
      <c r="H13" s="328"/>
      <c r="I13" s="9"/>
      <c r="J13" s="9"/>
      <c r="K13" s="9"/>
      <c r="L13" s="9"/>
      <c r="M13" s="9"/>
      <c r="N13" s="9"/>
      <c r="O13" s="9"/>
      <c r="P13" s="9"/>
    </row>
    <row r="18" spans="6:6">
      <c r="F18" s="10"/>
    </row>
  </sheetData>
  <sheetProtection formatCells="0" formatColumns="0" formatRows="0"/>
  <mergeCells count="12">
    <mergeCell ref="E12:F12"/>
    <mergeCell ref="F13:H13"/>
    <mergeCell ref="E7:F7"/>
    <mergeCell ref="E8:F8"/>
    <mergeCell ref="E9:F9"/>
    <mergeCell ref="E10:F10"/>
    <mergeCell ref="E11:F11"/>
    <mergeCell ref="A1:H1"/>
    <mergeCell ref="E3:F3"/>
    <mergeCell ref="E4:F4"/>
    <mergeCell ref="E5:F5"/>
    <mergeCell ref="E6:F6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51"/>
  <sheetViews>
    <sheetView tabSelected="1" zoomScale="75" workbookViewId="0">
      <selection activeCell="D3" sqref="D3:D5"/>
    </sheetView>
  </sheetViews>
  <sheetFormatPr defaultRowHeight="15"/>
  <cols>
    <col min="1" max="1" width="5.42578125" style="11" customWidth="1"/>
    <col min="2" max="2" width="5.5703125" style="11" customWidth="1"/>
    <col min="3" max="3" width="12.42578125" style="11" customWidth="1"/>
    <col min="4" max="4" width="39.28515625" customWidth="1"/>
    <col min="5" max="5" width="11.85546875" customWidth="1"/>
    <col min="7" max="7" width="14.140625" style="12" customWidth="1"/>
    <col min="8" max="8" width="12.5703125" style="12" customWidth="1"/>
    <col min="9" max="10" width="11.140625" style="12" customWidth="1"/>
    <col min="11" max="11" width="15.140625" style="12" customWidth="1"/>
    <col min="12" max="12" width="10.5703125" customWidth="1"/>
    <col min="13" max="13" width="11" customWidth="1"/>
    <col min="14" max="14" width="27.7109375" customWidth="1"/>
    <col min="16" max="16" width="11.140625" bestFit="1" customWidth="1"/>
    <col min="17" max="17" width="11.5703125" customWidth="1"/>
    <col min="18" max="18" width="10.7109375" customWidth="1"/>
    <col min="19" max="19" width="11.42578125" customWidth="1"/>
    <col min="20" max="20" width="11.5703125" customWidth="1"/>
    <col min="21" max="21" width="13.42578125" customWidth="1"/>
    <col min="22" max="22" width="16.42578125" customWidth="1"/>
    <col min="23" max="23" width="26.140625" customWidth="1"/>
  </cols>
  <sheetData>
    <row r="1" spans="1:25" ht="32.25" customHeight="1">
      <c r="A1" s="329" t="s">
        <v>13</v>
      </c>
      <c r="B1" s="329"/>
      <c r="C1" s="329"/>
      <c r="D1" s="329"/>
      <c r="E1" s="329"/>
      <c r="F1" s="329"/>
      <c r="G1" s="330"/>
      <c r="H1" s="330"/>
      <c r="I1" s="330"/>
      <c r="J1" s="330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13"/>
    </row>
    <row r="2" spans="1:25" ht="15.75">
      <c r="A2" s="14"/>
      <c r="B2" s="14"/>
      <c r="C2" s="14"/>
      <c r="D2" s="15"/>
      <c r="E2" s="15"/>
      <c r="F2" s="15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3"/>
    </row>
    <row r="3" spans="1:25" ht="49.5" customHeight="1">
      <c r="A3" s="331" t="s">
        <v>14</v>
      </c>
      <c r="B3" s="332"/>
      <c r="C3" s="333"/>
      <c r="D3" s="334" t="s">
        <v>15</v>
      </c>
      <c r="E3" s="337" t="s">
        <v>16</v>
      </c>
      <c r="F3" s="340" t="s">
        <v>17</v>
      </c>
      <c r="G3" s="331" t="s">
        <v>18</v>
      </c>
      <c r="H3" s="343"/>
      <c r="I3" s="343"/>
      <c r="J3" s="343"/>
      <c r="K3" s="333"/>
      <c r="L3" s="337" t="s">
        <v>19</v>
      </c>
      <c r="M3" s="346" t="s">
        <v>20</v>
      </c>
      <c r="N3" s="347" t="s">
        <v>21</v>
      </c>
      <c r="O3" s="332"/>
      <c r="P3" s="332"/>
      <c r="Q3" s="332"/>
      <c r="R3" s="332"/>
      <c r="S3" s="332"/>
      <c r="T3" s="332"/>
      <c r="U3" s="333"/>
      <c r="V3" s="340" t="s">
        <v>22</v>
      </c>
      <c r="W3" s="348"/>
    </row>
    <row r="4" spans="1:25" ht="96.75" customHeight="1">
      <c r="A4" s="337" t="s">
        <v>23</v>
      </c>
      <c r="B4" s="353" t="s">
        <v>24</v>
      </c>
      <c r="C4" s="337" t="s">
        <v>25</v>
      </c>
      <c r="D4" s="335"/>
      <c r="E4" s="338"/>
      <c r="F4" s="341"/>
      <c r="G4" s="337" t="s">
        <v>26</v>
      </c>
      <c r="H4" s="331" t="s">
        <v>27</v>
      </c>
      <c r="I4" s="355"/>
      <c r="J4" s="337" t="s">
        <v>28</v>
      </c>
      <c r="K4" s="337" t="s">
        <v>29</v>
      </c>
      <c r="L4" s="344"/>
      <c r="M4" s="346"/>
      <c r="N4" s="356" t="s">
        <v>30</v>
      </c>
      <c r="O4" s="337" t="s">
        <v>31</v>
      </c>
      <c r="P4" s="337" t="s">
        <v>32</v>
      </c>
      <c r="Q4" s="337" t="s">
        <v>33</v>
      </c>
      <c r="R4" s="347" t="s">
        <v>34</v>
      </c>
      <c r="S4" s="358"/>
      <c r="T4" s="347" t="s">
        <v>35</v>
      </c>
      <c r="U4" s="358"/>
      <c r="V4" s="349"/>
      <c r="W4" s="350"/>
    </row>
    <row r="5" spans="1:25" ht="174" customHeight="1">
      <c r="A5" s="345"/>
      <c r="B5" s="354"/>
      <c r="C5" s="345"/>
      <c r="D5" s="336"/>
      <c r="E5" s="339"/>
      <c r="F5" s="342"/>
      <c r="G5" s="345"/>
      <c r="H5" s="19" t="s">
        <v>36</v>
      </c>
      <c r="I5" s="19" t="s">
        <v>37</v>
      </c>
      <c r="J5" s="345"/>
      <c r="K5" s="345"/>
      <c r="L5" s="345"/>
      <c r="M5" s="346"/>
      <c r="N5" s="357"/>
      <c r="O5" s="345"/>
      <c r="P5" s="345"/>
      <c r="Q5" s="345"/>
      <c r="R5" s="18" t="s">
        <v>38</v>
      </c>
      <c r="S5" s="18" t="s">
        <v>39</v>
      </c>
      <c r="T5" s="20" t="s">
        <v>38</v>
      </c>
      <c r="U5" s="20" t="s">
        <v>39</v>
      </c>
      <c r="V5" s="351"/>
      <c r="W5" s="352"/>
    </row>
    <row r="6" spans="1:25" ht="15.75">
      <c r="A6" s="18">
        <v>1</v>
      </c>
      <c r="B6" s="21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18">
        <v>20</v>
      </c>
      <c r="U6" s="17">
        <v>21</v>
      </c>
      <c r="V6" s="22"/>
      <c r="W6" s="23">
        <v>22</v>
      </c>
    </row>
    <row r="7" spans="1:25" ht="155.25" customHeight="1">
      <c r="A7" s="359"/>
      <c r="B7" s="359"/>
      <c r="C7" s="361"/>
      <c r="D7" s="363" t="s">
        <v>40</v>
      </c>
      <c r="E7" s="364"/>
      <c r="F7" s="364"/>
      <c r="G7" s="365"/>
      <c r="H7" s="365"/>
      <c r="I7" s="365"/>
      <c r="J7" s="365"/>
      <c r="K7" s="365"/>
      <c r="L7" s="364"/>
      <c r="M7" s="366"/>
      <c r="N7" s="24" t="s">
        <v>41</v>
      </c>
      <c r="O7" s="25" t="s">
        <v>42</v>
      </c>
      <c r="P7" s="25">
        <v>12.6</v>
      </c>
      <c r="Q7" s="26">
        <v>4.9000000000000004</v>
      </c>
      <c r="R7" s="27">
        <f t="shared" ref="R7:R8" si="0">IF((Q7/P7)&lt;1,Q7/P7,1)</f>
        <v>0.38888888888888895</v>
      </c>
      <c r="S7" s="28" t="s">
        <v>43</v>
      </c>
      <c r="T7" s="29" t="s">
        <v>43</v>
      </c>
      <c r="U7" s="30" t="s">
        <v>43</v>
      </c>
      <c r="V7" s="31" t="str">
        <f t="shared" ref="V7:V8" si="1">IF(R7&gt;=1,"Выполнено.",IF(R7&lt;1,"Не выполнено",""))</f>
        <v>Не выполнено</v>
      </c>
      <c r="W7" s="32" t="s">
        <v>44</v>
      </c>
      <c r="X7" s="33"/>
      <c r="Y7" s="33"/>
    </row>
    <row r="8" spans="1:25" ht="134.25" customHeight="1">
      <c r="A8" s="359"/>
      <c r="B8" s="359"/>
      <c r="C8" s="361"/>
      <c r="D8" s="363"/>
      <c r="E8" s="364"/>
      <c r="F8" s="364"/>
      <c r="G8" s="365"/>
      <c r="H8" s="365"/>
      <c r="I8" s="365"/>
      <c r="J8" s="365"/>
      <c r="K8" s="365"/>
      <c r="L8" s="364"/>
      <c r="M8" s="366"/>
      <c r="N8" s="24" t="s">
        <v>45</v>
      </c>
      <c r="O8" s="25" t="s">
        <v>42</v>
      </c>
      <c r="P8" s="25">
        <v>17.8</v>
      </c>
      <c r="Q8" s="26">
        <v>20.8</v>
      </c>
      <c r="R8" s="27">
        <f t="shared" si="0"/>
        <v>1</v>
      </c>
      <c r="S8" s="28" t="s">
        <v>43</v>
      </c>
      <c r="T8" s="29" t="s">
        <v>43</v>
      </c>
      <c r="U8" s="30" t="s">
        <v>43</v>
      </c>
      <c r="V8" s="31" t="str">
        <f t="shared" si="1"/>
        <v>Выполнено.</v>
      </c>
      <c r="W8" s="34"/>
    </row>
    <row r="9" spans="1:25" ht="67.5" customHeight="1">
      <c r="A9" s="359"/>
      <c r="B9" s="359"/>
      <c r="C9" s="361"/>
      <c r="D9" s="363"/>
      <c r="E9" s="364"/>
      <c r="F9" s="364"/>
      <c r="G9" s="365"/>
      <c r="H9" s="365"/>
      <c r="I9" s="365"/>
      <c r="J9" s="365"/>
      <c r="K9" s="365"/>
      <c r="L9" s="364"/>
      <c r="M9" s="366"/>
      <c r="N9" s="24" t="s">
        <v>46</v>
      </c>
      <c r="O9" s="25" t="s">
        <v>47</v>
      </c>
      <c r="P9" s="35">
        <v>1112.8</v>
      </c>
      <c r="Q9" s="26">
        <v>1123.5</v>
      </c>
      <c r="R9" s="28" t="s">
        <v>43</v>
      </c>
      <c r="S9" s="36">
        <f>IF((P9/Q9)&lt;1,P9/Q9,1)</f>
        <v>0.9904761904761904</v>
      </c>
      <c r="T9" s="29" t="s">
        <v>43</v>
      </c>
      <c r="U9" s="30" t="s">
        <v>43</v>
      </c>
      <c r="V9" s="31" t="str">
        <f>IF(S9&gt;=1,"Выполнено.",IF(S9&lt;1,"Не выполнено",""))</f>
        <v>Не выполнено</v>
      </c>
      <c r="W9" s="37" t="s">
        <v>48</v>
      </c>
    </row>
    <row r="10" spans="1:25" ht="135" customHeight="1">
      <c r="A10" s="359"/>
      <c r="B10" s="359"/>
      <c r="C10" s="361"/>
      <c r="D10" s="363"/>
      <c r="E10" s="364"/>
      <c r="F10" s="364"/>
      <c r="G10" s="365"/>
      <c r="H10" s="365"/>
      <c r="I10" s="365"/>
      <c r="J10" s="365"/>
      <c r="K10" s="365"/>
      <c r="L10" s="364"/>
      <c r="M10" s="366"/>
      <c r="N10" s="24" t="s">
        <v>49</v>
      </c>
      <c r="O10" s="25" t="s">
        <v>50</v>
      </c>
      <c r="P10" s="25">
        <v>86000</v>
      </c>
      <c r="Q10" s="26">
        <v>95447</v>
      </c>
      <c r="R10" s="27">
        <f t="shared" ref="R10:R41" si="2">IF((Q10/P10)&lt;1,Q10/P10,1)</f>
        <v>1</v>
      </c>
      <c r="S10" s="28" t="s">
        <v>43</v>
      </c>
      <c r="T10" s="29" t="s">
        <v>43</v>
      </c>
      <c r="U10" s="30" t="s">
        <v>43</v>
      </c>
      <c r="V10" s="31" t="str">
        <f t="shared" ref="V10:V15" si="3">IF(R10&gt;=1,"Выполнено.",IF(R10&lt;1,"Не выполнено",""))</f>
        <v>Выполнено.</v>
      </c>
      <c r="W10" s="38"/>
    </row>
    <row r="11" spans="1:25" ht="103.5" customHeight="1">
      <c r="A11" s="359"/>
      <c r="B11" s="359"/>
      <c r="C11" s="361"/>
      <c r="D11" s="363"/>
      <c r="E11" s="364"/>
      <c r="F11" s="364"/>
      <c r="G11" s="365"/>
      <c r="H11" s="365"/>
      <c r="I11" s="365"/>
      <c r="J11" s="365"/>
      <c r="K11" s="365"/>
      <c r="L11" s="364"/>
      <c r="M11" s="366"/>
      <c r="N11" s="24" t="s">
        <v>51</v>
      </c>
      <c r="O11" s="25" t="s">
        <v>42</v>
      </c>
      <c r="P11" s="25">
        <v>100</v>
      </c>
      <c r="Q11" s="26">
        <v>100</v>
      </c>
      <c r="R11" s="27">
        <f t="shared" si="2"/>
        <v>1</v>
      </c>
      <c r="S11" s="28" t="s">
        <v>43</v>
      </c>
      <c r="T11" s="29" t="s">
        <v>43</v>
      </c>
      <c r="U11" s="30" t="s">
        <v>43</v>
      </c>
      <c r="V11" s="39" t="str">
        <f t="shared" si="3"/>
        <v>Выполнено.</v>
      </c>
      <c r="W11" s="38"/>
    </row>
    <row r="12" spans="1:25" ht="178.5" customHeight="1">
      <c r="A12" s="360"/>
      <c r="B12" s="360"/>
      <c r="C12" s="362"/>
      <c r="D12" s="363"/>
      <c r="E12" s="364"/>
      <c r="F12" s="364"/>
      <c r="G12" s="365"/>
      <c r="H12" s="365"/>
      <c r="I12" s="365"/>
      <c r="J12" s="365"/>
      <c r="K12" s="365"/>
      <c r="L12" s="364"/>
      <c r="M12" s="366"/>
      <c r="N12" s="40" t="s">
        <v>52</v>
      </c>
      <c r="O12" s="41" t="s">
        <v>42</v>
      </c>
      <c r="P12" s="42">
        <v>31</v>
      </c>
      <c r="Q12" s="43">
        <v>3</v>
      </c>
      <c r="R12" s="27">
        <f t="shared" si="2"/>
        <v>9.6774193548387094E-2</v>
      </c>
      <c r="S12" s="44" t="s">
        <v>43</v>
      </c>
      <c r="T12" s="45" t="s">
        <v>43</v>
      </c>
      <c r="U12" s="46" t="s">
        <v>43</v>
      </c>
      <c r="V12" s="47" t="str">
        <f t="shared" si="3"/>
        <v>Не выполнено</v>
      </c>
      <c r="W12" s="37" t="s">
        <v>53</v>
      </c>
    </row>
    <row r="13" spans="1:25" ht="15.75">
      <c r="A13" s="48" t="s">
        <v>54</v>
      </c>
      <c r="B13" s="48">
        <v>1</v>
      </c>
      <c r="C13" s="48" t="s">
        <v>55</v>
      </c>
      <c r="D13" s="367" t="s">
        <v>56</v>
      </c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9"/>
      <c r="W13" s="370"/>
    </row>
    <row r="14" spans="1:25" ht="154.5" customHeight="1">
      <c r="A14" s="359"/>
      <c r="B14" s="359"/>
      <c r="C14" s="359"/>
      <c r="D14" s="363" t="s">
        <v>57</v>
      </c>
      <c r="E14" s="364"/>
      <c r="F14" s="364"/>
      <c r="G14" s="365"/>
      <c r="H14" s="365"/>
      <c r="I14" s="365"/>
      <c r="J14" s="365"/>
      <c r="K14" s="365"/>
      <c r="L14" s="364"/>
      <c r="M14" s="366"/>
      <c r="N14" s="49" t="s">
        <v>58</v>
      </c>
      <c r="O14" s="50" t="s">
        <v>42</v>
      </c>
      <c r="P14" s="50">
        <v>12.6</v>
      </c>
      <c r="Q14" s="51">
        <v>4.95</v>
      </c>
      <c r="R14" s="52">
        <f t="shared" si="2"/>
        <v>0.3928571428571429</v>
      </c>
      <c r="S14" s="53" t="s">
        <v>43</v>
      </c>
      <c r="T14" s="53" t="s">
        <v>43</v>
      </c>
      <c r="U14" s="54" t="s">
        <v>43</v>
      </c>
      <c r="V14" s="31" t="str">
        <f t="shared" si="3"/>
        <v>Не выполнено</v>
      </c>
      <c r="W14" s="32" t="s">
        <v>44</v>
      </c>
    </row>
    <row r="15" spans="1:25" ht="134.25" customHeight="1">
      <c r="A15" s="359"/>
      <c r="B15" s="359"/>
      <c r="C15" s="359"/>
      <c r="D15" s="363"/>
      <c r="E15" s="364"/>
      <c r="F15" s="364"/>
      <c r="G15" s="365"/>
      <c r="H15" s="365"/>
      <c r="I15" s="365"/>
      <c r="J15" s="365"/>
      <c r="K15" s="365"/>
      <c r="L15" s="364"/>
      <c r="M15" s="366"/>
      <c r="N15" s="55" t="s">
        <v>45</v>
      </c>
      <c r="O15" s="25" t="s">
        <v>42</v>
      </c>
      <c r="P15" s="25">
        <v>17.8</v>
      </c>
      <c r="Q15" s="56">
        <v>20.8</v>
      </c>
      <c r="R15" s="27">
        <f t="shared" si="2"/>
        <v>1</v>
      </c>
      <c r="S15" s="29" t="s">
        <v>43</v>
      </c>
      <c r="T15" s="57" t="s">
        <v>43</v>
      </c>
      <c r="U15" s="58" t="s">
        <v>43</v>
      </c>
      <c r="V15" s="31" t="str">
        <f t="shared" si="3"/>
        <v>Выполнено.</v>
      </c>
      <c r="W15" s="38"/>
    </row>
    <row r="16" spans="1:25" ht="93.75" customHeight="1">
      <c r="A16" s="359"/>
      <c r="B16" s="359"/>
      <c r="C16" s="359"/>
      <c r="D16" s="371"/>
      <c r="E16" s="372"/>
      <c r="F16" s="372"/>
      <c r="G16" s="373"/>
      <c r="H16" s="373"/>
      <c r="I16" s="373"/>
      <c r="J16" s="373"/>
      <c r="K16" s="373"/>
      <c r="L16" s="372"/>
      <c r="M16" s="374"/>
      <c r="N16" s="59" t="s">
        <v>59</v>
      </c>
      <c r="O16" s="60" t="s">
        <v>47</v>
      </c>
      <c r="P16" s="35">
        <v>1112.8</v>
      </c>
      <c r="Q16" s="26">
        <v>1123.5</v>
      </c>
      <c r="R16" s="29" t="s">
        <v>43</v>
      </c>
      <c r="S16" s="36">
        <f>IF((P16/Q16)&lt;1,P16/Q16,1)</f>
        <v>0.9904761904761904</v>
      </c>
      <c r="T16" s="29" t="s">
        <v>43</v>
      </c>
      <c r="U16" s="30" t="s">
        <v>43</v>
      </c>
      <c r="V16" s="31" t="str">
        <f>IF(S16&gt;=1,"Выполнено.",IF(S16&lt;1,"Не выполнено",""))</f>
        <v>Не выполнено</v>
      </c>
      <c r="W16" s="37" t="s">
        <v>60</v>
      </c>
    </row>
    <row r="17" spans="1:23" ht="87.75" customHeight="1">
      <c r="A17" s="375" t="s">
        <v>54</v>
      </c>
      <c r="B17" s="375" t="s">
        <v>61</v>
      </c>
      <c r="C17" s="375" t="s">
        <v>55</v>
      </c>
      <c r="D17" s="376" t="s">
        <v>62</v>
      </c>
      <c r="E17" s="377"/>
      <c r="F17" s="377"/>
      <c r="G17" s="378"/>
      <c r="H17" s="378"/>
      <c r="I17" s="378"/>
      <c r="J17" s="378"/>
      <c r="K17" s="378"/>
      <c r="L17" s="377"/>
      <c r="M17" s="379"/>
      <c r="N17" s="24" t="s">
        <v>63</v>
      </c>
      <c r="O17" s="25" t="s">
        <v>64</v>
      </c>
      <c r="P17" s="61" t="s">
        <v>65</v>
      </c>
      <c r="Q17" s="26" t="s">
        <v>65</v>
      </c>
      <c r="R17" s="29" t="s">
        <v>43</v>
      </c>
      <c r="S17" s="36" t="s">
        <v>43</v>
      </c>
      <c r="T17" s="29" t="s">
        <v>43</v>
      </c>
      <c r="U17" s="30" t="s">
        <v>43</v>
      </c>
      <c r="V17" s="62" t="s">
        <v>66</v>
      </c>
      <c r="W17" s="38"/>
    </row>
    <row r="18" spans="1:23" ht="84.75" customHeight="1">
      <c r="A18" s="375"/>
      <c r="B18" s="375"/>
      <c r="C18" s="375"/>
      <c r="D18" s="380"/>
      <c r="E18" s="381"/>
      <c r="F18" s="381"/>
      <c r="G18" s="382"/>
      <c r="H18" s="382"/>
      <c r="I18" s="382"/>
      <c r="J18" s="382"/>
      <c r="K18" s="382"/>
      <c r="L18" s="381"/>
      <c r="M18" s="383"/>
      <c r="N18" s="63" t="s">
        <v>67</v>
      </c>
      <c r="O18" s="25" t="s">
        <v>68</v>
      </c>
      <c r="P18" s="61" t="s">
        <v>65</v>
      </c>
      <c r="Q18" s="56" t="s">
        <v>65</v>
      </c>
      <c r="R18" s="27" t="s">
        <v>43</v>
      </c>
      <c r="S18" s="29" t="s">
        <v>43</v>
      </c>
      <c r="T18" s="29" t="s">
        <v>43</v>
      </c>
      <c r="U18" s="30" t="s">
        <v>43</v>
      </c>
      <c r="V18" s="62" t="s">
        <v>66</v>
      </c>
      <c r="W18" s="38"/>
    </row>
    <row r="19" spans="1:23" ht="88.5" customHeight="1">
      <c r="A19" s="375"/>
      <c r="B19" s="375"/>
      <c r="C19" s="375"/>
      <c r="D19" s="380"/>
      <c r="E19" s="381"/>
      <c r="F19" s="381"/>
      <c r="G19" s="382"/>
      <c r="H19" s="382"/>
      <c r="I19" s="382"/>
      <c r="J19" s="382"/>
      <c r="K19" s="382"/>
      <c r="L19" s="381"/>
      <c r="M19" s="383"/>
      <c r="N19" s="64" t="s">
        <v>69</v>
      </c>
      <c r="O19" s="41" t="s">
        <v>64</v>
      </c>
      <c r="P19" s="65" t="s">
        <v>65</v>
      </c>
      <c r="Q19" s="66" t="s">
        <v>65</v>
      </c>
      <c r="R19" s="27" t="s">
        <v>43</v>
      </c>
      <c r="S19" s="45" t="s">
        <v>43</v>
      </c>
      <c r="T19" s="45" t="s">
        <v>43</v>
      </c>
      <c r="U19" s="46" t="s">
        <v>43</v>
      </c>
      <c r="V19" s="62" t="s">
        <v>66</v>
      </c>
      <c r="W19" s="38"/>
    </row>
    <row r="20" spans="1:23" ht="15.75" customHeight="1">
      <c r="A20" s="67" t="s">
        <v>54</v>
      </c>
      <c r="B20" s="67">
        <v>1</v>
      </c>
      <c r="C20" s="67" t="s">
        <v>70</v>
      </c>
      <c r="D20" s="384" t="s">
        <v>71</v>
      </c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6"/>
    </row>
    <row r="21" spans="1:23" ht="198.75" customHeight="1">
      <c r="A21" s="68" t="s">
        <v>54</v>
      </c>
      <c r="B21" s="68">
        <v>1</v>
      </c>
      <c r="C21" s="69" t="s">
        <v>72</v>
      </c>
      <c r="D21" s="70" t="s">
        <v>73</v>
      </c>
      <c r="E21" s="71" t="s">
        <v>74</v>
      </c>
      <c r="F21" s="71" t="s">
        <v>75</v>
      </c>
      <c r="G21" s="72">
        <v>6575.56</v>
      </c>
      <c r="H21" s="72">
        <v>5582.44</v>
      </c>
      <c r="I21" s="73">
        <v>331.74</v>
      </c>
      <c r="J21" s="72">
        <v>493.12</v>
      </c>
      <c r="K21" s="74">
        <f t="shared" ref="K21:K46" si="4">H21-I21+J21</f>
        <v>5743.82</v>
      </c>
      <c r="L21" s="75"/>
      <c r="M21" s="76">
        <f>IF((K21/(G21-L21))&lt;1,(K21/(G21-L21)),1)</f>
        <v>0.87351039303116373</v>
      </c>
      <c r="N21" s="77" t="s">
        <v>76</v>
      </c>
      <c r="O21" s="71" t="s">
        <v>77</v>
      </c>
      <c r="P21" s="71">
        <v>480</v>
      </c>
      <c r="Q21" s="51">
        <v>405</v>
      </c>
      <c r="R21" s="78" t="s">
        <v>43</v>
      </c>
      <c r="S21" s="78" t="s">
        <v>43</v>
      </c>
      <c r="T21" s="79">
        <f>IF((Q21/P21)&lt;1,Q21/P21,1)</f>
        <v>0.84375</v>
      </c>
      <c r="U21" s="80" t="s">
        <v>43</v>
      </c>
      <c r="V21" s="31" t="str">
        <f>IF(T21&gt;=1,"Выполнено.",IF(T21&lt;1,"Не выполнено",""))</f>
        <v>Не выполнено</v>
      </c>
      <c r="W21" s="32" t="s">
        <v>44</v>
      </c>
    </row>
    <row r="22" spans="1:23" ht="89.25" customHeight="1">
      <c r="A22" s="387" t="s">
        <v>54</v>
      </c>
      <c r="B22" s="387" t="s">
        <v>61</v>
      </c>
      <c r="C22" s="387" t="s">
        <v>55</v>
      </c>
      <c r="D22" s="376" t="s">
        <v>78</v>
      </c>
      <c r="E22" s="377"/>
      <c r="F22" s="377"/>
      <c r="G22" s="378"/>
      <c r="H22" s="378"/>
      <c r="I22" s="378"/>
      <c r="J22" s="378"/>
      <c r="K22" s="378"/>
      <c r="L22" s="377"/>
      <c r="M22" s="379"/>
      <c r="N22" s="63" t="s">
        <v>79</v>
      </c>
      <c r="O22" s="25" t="s">
        <v>80</v>
      </c>
      <c r="P22" s="61" t="s">
        <v>65</v>
      </c>
      <c r="Q22" s="26" t="s">
        <v>65</v>
      </c>
      <c r="R22" s="27" t="s">
        <v>43</v>
      </c>
      <c r="S22" s="28" t="s">
        <v>43</v>
      </c>
      <c r="T22" s="28" t="s">
        <v>43</v>
      </c>
      <c r="U22" s="81" t="s">
        <v>43</v>
      </c>
      <c r="V22" s="62" t="s">
        <v>66</v>
      </c>
      <c r="W22" s="38"/>
    </row>
    <row r="23" spans="1:23" ht="115.5" customHeight="1">
      <c r="A23" s="362"/>
      <c r="B23" s="362"/>
      <c r="C23" s="362"/>
      <c r="D23" s="380"/>
      <c r="E23" s="381"/>
      <c r="F23" s="381"/>
      <c r="G23" s="382"/>
      <c r="H23" s="382"/>
      <c r="I23" s="382"/>
      <c r="J23" s="382"/>
      <c r="K23" s="382"/>
      <c r="L23" s="381"/>
      <c r="M23" s="383"/>
      <c r="N23" s="82" t="s">
        <v>81</v>
      </c>
      <c r="O23" s="41" t="s">
        <v>80</v>
      </c>
      <c r="P23" s="65" t="s">
        <v>65</v>
      </c>
      <c r="Q23" s="43" t="s">
        <v>65</v>
      </c>
      <c r="R23" s="27" t="s">
        <v>43</v>
      </c>
      <c r="S23" s="44" t="s">
        <v>43</v>
      </c>
      <c r="T23" s="44" t="s">
        <v>43</v>
      </c>
      <c r="U23" s="83" t="s">
        <v>43</v>
      </c>
      <c r="V23" s="62" t="s">
        <v>66</v>
      </c>
      <c r="W23" s="38"/>
    </row>
    <row r="24" spans="1:23" ht="15.75" customHeight="1">
      <c r="A24" s="84" t="s">
        <v>54</v>
      </c>
      <c r="B24" s="84">
        <v>1</v>
      </c>
      <c r="C24" s="84" t="s">
        <v>82</v>
      </c>
      <c r="D24" s="388" t="s">
        <v>83</v>
      </c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90"/>
    </row>
    <row r="25" spans="1:23" ht="81.75" customHeight="1">
      <c r="A25" s="85" t="s">
        <v>54</v>
      </c>
      <c r="B25" s="85">
        <v>1</v>
      </c>
      <c r="C25" s="86" t="s">
        <v>84</v>
      </c>
      <c r="D25" s="86" t="s">
        <v>85</v>
      </c>
      <c r="E25" s="87" t="s">
        <v>86</v>
      </c>
      <c r="F25" s="87" t="s">
        <v>87</v>
      </c>
      <c r="G25" s="88">
        <v>0</v>
      </c>
      <c r="H25" s="88">
        <v>0</v>
      </c>
      <c r="I25" s="88">
        <v>0</v>
      </c>
      <c r="J25" s="88">
        <v>0</v>
      </c>
      <c r="K25" s="89">
        <f t="shared" si="4"/>
        <v>0</v>
      </c>
      <c r="L25" s="90"/>
      <c r="M25" s="91" t="e">
        <f t="shared" ref="M25:M88" si="5">IF((K25/(G25-L25))&lt;1,(K25/(G25-L25)),1)</f>
        <v>#DIV/0!</v>
      </c>
      <c r="N25" s="92" t="s">
        <v>88</v>
      </c>
      <c r="O25" s="93" t="s">
        <v>89</v>
      </c>
      <c r="P25" s="93">
        <v>1</v>
      </c>
      <c r="Q25" s="94">
        <v>0</v>
      </c>
      <c r="R25" s="95" t="s">
        <v>43</v>
      </c>
      <c r="S25" s="95" t="s">
        <v>43</v>
      </c>
      <c r="T25" s="96">
        <f>IF((Q25/P25)&lt;1,Q25/P25,1)</f>
        <v>0</v>
      </c>
      <c r="U25" s="97" t="s">
        <v>43</v>
      </c>
      <c r="V25" s="98" t="str">
        <f>IF(T25&gt;=1,"Выполнено.",IF(T25&lt;1,"Не выполнено",""))</f>
        <v>Не выполнено</v>
      </c>
      <c r="W25" s="99" t="s">
        <v>90</v>
      </c>
    </row>
    <row r="26" spans="1:23" ht="81.75" customHeight="1">
      <c r="A26" s="85" t="s">
        <v>54</v>
      </c>
      <c r="B26" s="85" t="s">
        <v>61</v>
      </c>
      <c r="C26" s="86" t="s">
        <v>91</v>
      </c>
      <c r="D26" s="86" t="s">
        <v>92</v>
      </c>
      <c r="E26" s="100" t="s">
        <v>93</v>
      </c>
      <c r="F26" s="100" t="s">
        <v>87</v>
      </c>
      <c r="G26" s="88">
        <v>75</v>
      </c>
      <c r="H26" s="88">
        <v>75</v>
      </c>
      <c r="I26" s="101">
        <v>0</v>
      </c>
      <c r="J26" s="88">
        <v>0</v>
      </c>
      <c r="K26" s="102">
        <f t="shared" si="4"/>
        <v>75</v>
      </c>
      <c r="L26" s="90"/>
      <c r="M26" s="91">
        <f t="shared" si="5"/>
        <v>1</v>
      </c>
      <c r="N26" s="391" t="s">
        <v>94</v>
      </c>
      <c r="O26" s="393" t="s">
        <v>80</v>
      </c>
      <c r="P26" s="393">
        <v>5</v>
      </c>
      <c r="Q26" s="395">
        <v>5</v>
      </c>
      <c r="R26" s="397" t="s">
        <v>43</v>
      </c>
      <c r="S26" s="399" t="s">
        <v>43</v>
      </c>
      <c r="T26" s="397" t="s">
        <v>43</v>
      </c>
      <c r="U26" s="397" t="s">
        <v>43</v>
      </c>
      <c r="V26" s="400" t="s">
        <v>66</v>
      </c>
      <c r="W26" s="402"/>
    </row>
    <row r="27" spans="1:23" ht="81.75" customHeight="1">
      <c r="A27" s="85" t="s">
        <v>54</v>
      </c>
      <c r="B27" s="85" t="s">
        <v>61</v>
      </c>
      <c r="C27" s="86" t="s">
        <v>95</v>
      </c>
      <c r="D27" s="86" t="s">
        <v>96</v>
      </c>
      <c r="E27" s="100" t="s">
        <v>93</v>
      </c>
      <c r="F27" s="100" t="s">
        <v>87</v>
      </c>
      <c r="G27" s="88">
        <v>116</v>
      </c>
      <c r="H27" s="88">
        <v>115.9</v>
      </c>
      <c r="I27" s="101">
        <v>0</v>
      </c>
      <c r="J27" s="88">
        <v>0</v>
      </c>
      <c r="K27" s="89">
        <f t="shared" si="4"/>
        <v>115.9</v>
      </c>
      <c r="L27" s="90"/>
      <c r="M27" s="91">
        <f t="shared" si="5"/>
        <v>0.99913793103448278</v>
      </c>
      <c r="N27" s="392"/>
      <c r="O27" s="394"/>
      <c r="P27" s="394"/>
      <c r="Q27" s="396"/>
      <c r="R27" s="398"/>
      <c r="S27" s="398"/>
      <c r="T27" s="398"/>
      <c r="U27" s="398"/>
      <c r="V27" s="401"/>
      <c r="W27" s="403"/>
    </row>
    <row r="28" spans="1:23" ht="15.75" customHeight="1">
      <c r="A28" s="103" t="s">
        <v>97</v>
      </c>
      <c r="B28" s="104">
        <v>1</v>
      </c>
      <c r="C28" s="104" t="s">
        <v>98</v>
      </c>
      <c r="D28" s="404" t="s">
        <v>99</v>
      </c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6"/>
    </row>
    <row r="29" spans="1:23" ht="187.5" customHeight="1">
      <c r="A29" s="105" t="s">
        <v>100</v>
      </c>
      <c r="B29" s="106">
        <v>1</v>
      </c>
      <c r="C29" s="107" t="s">
        <v>101</v>
      </c>
      <c r="D29" s="86" t="s">
        <v>102</v>
      </c>
      <c r="E29" s="108" t="s">
        <v>103</v>
      </c>
      <c r="F29" s="108" t="s">
        <v>75</v>
      </c>
      <c r="G29" s="109">
        <v>75767.820000000007</v>
      </c>
      <c r="H29" s="109">
        <v>75767.820000000007</v>
      </c>
      <c r="I29" s="110">
        <v>0</v>
      </c>
      <c r="J29" s="110">
        <v>0</v>
      </c>
      <c r="K29" s="111">
        <f t="shared" si="4"/>
        <v>75767.820000000007</v>
      </c>
      <c r="L29" s="112"/>
      <c r="M29" s="113">
        <f t="shared" si="5"/>
        <v>1</v>
      </c>
      <c r="N29" s="108" t="s">
        <v>104</v>
      </c>
      <c r="O29" s="114" t="s">
        <v>64</v>
      </c>
      <c r="P29" s="114">
        <v>5900</v>
      </c>
      <c r="Q29" s="26">
        <v>7059</v>
      </c>
      <c r="R29" s="115" t="s">
        <v>43</v>
      </c>
      <c r="S29" s="115" t="s">
        <v>43</v>
      </c>
      <c r="T29" s="116">
        <f>IF((Q29/P29)&lt;1,Q29/P29,1)</f>
        <v>1</v>
      </c>
      <c r="U29" s="117" t="s">
        <v>43</v>
      </c>
      <c r="V29" s="31" t="str">
        <f>IF(T29&gt;=1,"Выполнено.",IF(T29&lt;1,"Не выполнено",""))</f>
        <v>Выполнено.</v>
      </c>
      <c r="W29" s="38"/>
    </row>
    <row r="30" spans="1:23" ht="57.75" customHeight="1">
      <c r="A30" s="118" t="s">
        <v>105</v>
      </c>
      <c r="B30" s="387" t="s">
        <v>61</v>
      </c>
      <c r="C30" s="407" t="s">
        <v>55</v>
      </c>
      <c r="D30" s="408" t="s">
        <v>106</v>
      </c>
      <c r="E30" s="409"/>
      <c r="F30" s="409"/>
      <c r="G30" s="410"/>
      <c r="H30" s="410"/>
      <c r="I30" s="410"/>
      <c r="J30" s="410"/>
      <c r="K30" s="410"/>
      <c r="L30" s="409"/>
      <c r="M30" s="411"/>
      <c r="N30" s="55" t="s">
        <v>107</v>
      </c>
      <c r="O30" s="59" t="s">
        <v>64</v>
      </c>
      <c r="P30" s="25">
        <v>250</v>
      </c>
      <c r="Q30" s="26">
        <v>178</v>
      </c>
      <c r="R30" s="28" t="s">
        <v>43</v>
      </c>
      <c r="S30" s="27">
        <f t="shared" ref="S30:S31" si="6">IF((P30/Q30)&lt;1,P30/Q30,1)</f>
        <v>1</v>
      </c>
      <c r="T30" s="28" t="s">
        <v>43</v>
      </c>
      <c r="U30" s="81" t="s">
        <v>43</v>
      </c>
      <c r="V30" s="31" t="str">
        <f t="shared" ref="V30:V31" si="7">IF(S30&gt;=1,"Выполнено.",IF(S30&lt;1,"Не выполнено",""))</f>
        <v>Выполнено.</v>
      </c>
      <c r="W30" s="38"/>
    </row>
    <row r="31" spans="1:23" ht="84" customHeight="1">
      <c r="A31" s="118" t="s">
        <v>108</v>
      </c>
      <c r="B31" s="362"/>
      <c r="C31" s="360"/>
      <c r="D31" s="363"/>
      <c r="E31" s="364"/>
      <c r="F31" s="364"/>
      <c r="G31" s="365"/>
      <c r="H31" s="365"/>
      <c r="I31" s="365"/>
      <c r="J31" s="365"/>
      <c r="K31" s="365"/>
      <c r="L31" s="364"/>
      <c r="M31" s="366"/>
      <c r="N31" s="119" t="s">
        <v>109</v>
      </c>
      <c r="O31" s="120" t="s">
        <v>42</v>
      </c>
      <c r="P31" s="41">
        <v>4.5999999999999996</v>
      </c>
      <c r="Q31" s="43">
        <v>2.5</v>
      </c>
      <c r="R31" s="44" t="s">
        <v>43</v>
      </c>
      <c r="S31" s="27">
        <f t="shared" si="6"/>
        <v>1</v>
      </c>
      <c r="T31" s="44" t="s">
        <v>43</v>
      </c>
      <c r="U31" s="83" t="s">
        <v>43</v>
      </c>
      <c r="V31" s="31" t="str">
        <f t="shared" si="7"/>
        <v>Выполнено.</v>
      </c>
      <c r="W31" s="38"/>
    </row>
    <row r="32" spans="1:23" ht="21" customHeight="1">
      <c r="A32" s="121" t="s">
        <v>110</v>
      </c>
      <c r="B32" s="122">
        <v>1</v>
      </c>
      <c r="C32" s="122" t="s">
        <v>111</v>
      </c>
      <c r="D32" s="384" t="s">
        <v>112</v>
      </c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6"/>
    </row>
    <row r="33" spans="1:23" ht="163.5" customHeight="1">
      <c r="A33" s="105" t="s">
        <v>113</v>
      </c>
      <c r="B33" s="123">
        <v>1</v>
      </c>
      <c r="C33" s="124" t="s">
        <v>114</v>
      </c>
      <c r="D33" s="125" t="s">
        <v>115</v>
      </c>
      <c r="E33" s="108" t="s">
        <v>116</v>
      </c>
      <c r="F33" s="126" t="s">
        <v>117</v>
      </c>
      <c r="G33" s="127">
        <v>0</v>
      </c>
      <c r="H33" s="127">
        <v>0</v>
      </c>
      <c r="I33" s="127">
        <v>0</v>
      </c>
      <c r="J33" s="127">
        <v>0</v>
      </c>
      <c r="K33" s="111">
        <f t="shared" si="4"/>
        <v>0</v>
      </c>
      <c r="L33" s="128">
        <v>0</v>
      </c>
      <c r="M33" s="113" t="e">
        <f t="shared" si="5"/>
        <v>#DIV/0!</v>
      </c>
      <c r="N33" s="108" t="s">
        <v>118</v>
      </c>
      <c r="O33" s="108" t="s">
        <v>64</v>
      </c>
      <c r="P33" s="114">
        <v>41700</v>
      </c>
      <c r="Q33" s="129">
        <v>71700</v>
      </c>
      <c r="R33" s="115" t="s">
        <v>43</v>
      </c>
      <c r="S33" s="115" t="s">
        <v>43</v>
      </c>
      <c r="T33" s="116">
        <f t="shared" ref="T33:T46" si="8">IF((Q33/P33)&lt;1,Q33/P33,1)</f>
        <v>1</v>
      </c>
      <c r="U33" s="117" t="s">
        <v>43</v>
      </c>
      <c r="V33" s="31" t="str">
        <f t="shared" ref="V33:V34" si="9">IF(T33&gt;=1,"Выполнено.",IF(T33&lt;1,"Не выполнено",""))</f>
        <v>Выполнено.</v>
      </c>
      <c r="W33" s="38"/>
    </row>
    <row r="34" spans="1:23" ht="152.25" customHeight="1">
      <c r="A34" s="123" t="s">
        <v>54</v>
      </c>
      <c r="B34" s="123">
        <v>1</v>
      </c>
      <c r="C34" s="124" t="s">
        <v>119</v>
      </c>
      <c r="D34" s="125" t="s">
        <v>120</v>
      </c>
      <c r="E34" s="108" t="s">
        <v>121</v>
      </c>
      <c r="F34" s="126" t="s">
        <v>117</v>
      </c>
      <c r="G34" s="127">
        <v>0</v>
      </c>
      <c r="H34" s="127">
        <v>0</v>
      </c>
      <c r="I34" s="127">
        <v>0</v>
      </c>
      <c r="J34" s="127">
        <v>0</v>
      </c>
      <c r="K34" s="111">
        <f t="shared" si="4"/>
        <v>0</v>
      </c>
      <c r="L34" s="128">
        <v>0</v>
      </c>
      <c r="M34" s="113" t="e">
        <f t="shared" si="5"/>
        <v>#DIV/0!</v>
      </c>
      <c r="N34" s="125" t="s">
        <v>122</v>
      </c>
      <c r="O34" s="114" t="s">
        <v>89</v>
      </c>
      <c r="P34" s="114">
        <v>7</v>
      </c>
      <c r="Q34" s="130">
        <v>7</v>
      </c>
      <c r="R34" s="115" t="s">
        <v>43</v>
      </c>
      <c r="S34" s="115" t="s">
        <v>43</v>
      </c>
      <c r="T34" s="116">
        <f t="shared" si="8"/>
        <v>1</v>
      </c>
      <c r="U34" s="117" t="s">
        <v>43</v>
      </c>
      <c r="V34" s="31" t="str">
        <f t="shared" si="9"/>
        <v>Выполнено.</v>
      </c>
      <c r="W34" s="38"/>
    </row>
    <row r="35" spans="1:23" ht="141.75">
      <c r="A35" s="123" t="s">
        <v>54</v>
      </c>
      <c r="B35" s="123">
        <v>1</v>
      </c>
      <c r="C35" s="124" t="s">
        <v>123</v>
      </c>
      <c r="D35" s="125" t="s">
        <v>124</v>
      </c>
      <c r="E35" s="108" t="s">
        <v>125</v>
      </c>
      <c r="F35" s="126" t="s">
        <v>117</v>
      </c>
      <c r="G35" s="127">
        <v>0</v>
      </c>
      <c r="H35" s="127">
        <v>0</v>
      </c>
      <c r="I35" s="127">
        <v>0</v>
      </c>
      <c r="J35" s="127">
        <v>0</v>
      </c>
      <c r="K35" s="111">
        <f t="shared" si="4"/>
        <v>0</v>
      </c>
      <c r="L35" s="128">
        <v>0</v>
      </c>
      <c r="M35" s="113" t="e">
        <f t="shared" si="5"/>
        <v>#DIV/0!</v>
      </c>
      <c r="N35" s="125" t="s">
        <v>126</v>
      </c>
      <c r="O35" s="114" t="s">
        <v>80</v>
      </c>
      <c r="P35" s="114">
        <v>351</v>
      </c>
      <c r="Q35" s="130">
        <v>378</v>
      </c>
      <c r="R35" s="115" t="s">
        <v>43</v>
      </c>
      <c r="S35" s="115" t="s">
        <v>43</v>
      </c>
      <c r="T35" s="115" t="s">
        <v>43</v>
      </c>
      <c r="U35" s="131">
        <f>IF((P35/Q35)&lt;1,P35/Q35,1)</f>
        <v>0.9285714285714286</v>
      </c>
      <c r="V35" s="31" t="str">
        <f>IF(U35&gt;=1,"Выполнено.",IF(U35&lt;1,"Не выполнено",""))</f>
        <v>Не выполнено</v>
      </c>
      <c r="W35" s="37" t="s">
        <v>127</v>
      </c>
    </row>
    <row r="36" spans="1:23" ht="305.25" customHeight="1">
      <c r="A36" s="123" t="s">
        <v>54</v>
      </c>
      <c r="B36" s="123">
        <v>1</v>
      </c>
      <c r="C36" s="124" t="s">
        <v>128</v>
      </c>
      <c r="D36" s="132" t="s">
        <v>129</v>
      </c>
      <c r="E36" s="108" t="s">
        <v>130</v>
      </c>
      <c r="F36" s="126" t="s">
        <v>117</v>
      </c>
      <c r="G36" s="127">
        <v>0</v>
      </c>
      <c r="H36" s="127">
        <v>0</v>
      </c>
      <c r="I36" s="127">
        <v>0</v>
      </c>
      <c r="J36" s="127">
        <v>0</v>
      </c>
      <c r="K36" s="111">
        <f t="shared" si="4"/>
        <v>0</v>
      </c>
      <c r="L36" s="128">
        <v>0</v>
      </c>
      <c r="M36" s="113" t="e">
        <f t="shared" si="5"/>
        <v>#DIV/0!</v>
      </c>
      <c r="N36" s="125" t="s">
        <v>131</v>
      </c>
      <c r="O36" s="114" t="s">
        <v>77</v>
      </c>
      <c r="P36" s="114">
        <v>762</v>
      </c>
      <c r="Q36" s="26">
        <v>732</v>
      </c>
      <c r="R36" s="115" t="s">
        <v>43</v>
      </c>
      <c r="S36" s="115" t="s">
        <v>43</v>
      </c>
      <c r="T36" s="116">
        <f t="shared" si="8"/>
        <v>0.96062992125984248</v>
      </c>
      <c r="U36" s="117" t="s">
        <v>43</v>
      </c>
      <c r="V36" s="31" t="str">
        <f t="shared" ref="V36:V38" si="10">IF(T36&gt;=1,"Выполнено.",IF(T36&lt;1,"Не выполнено",""))</f>
        <v>Не выполнено</v>
      </c>
      <c r="W36" s="133" t="s">
        <v>132</v>
      </c>
    </row>
    <row r="37" spans="1:23" ht="166.5" customHeight="1">
      <c r="A37" s="123" t="s">
        <v>54</v>
      </c>
      <c r="B37" s="123">
        <v>1</v>
      </c>
      <c r="C37" s="124" t="s">
        <v>133</v>
      </c>
      <c r="D37" s="134" t="s">
        <v>134</v>
      </c>
      <c r="E37" s="108" t="s">
        <v>135</v>
      </c>
      <c r="F37" s="126" t="s">
        <v>117</v>
      </c>
      <c r="G37" s="127">
        <v>0</v>
      </c>
      <c r="H37" s="127">
        <v>0</v>
      </c>
      <c r="I37" s="127">
        <v>0</v>
      </c>
      <c r="J37" s="127">
        <v>0</v>
      </c>
      <c r="K37" s="111">
        <f t="shared" si="4"/>
        <v>0</v>
      </c>
      <c r="L37" s="128">
        <v>0</v>
      </c>
      <c r="M37" s="113" t="e">
        <f t="shared" si="5"/>
        <v>#DIV/0!</v>
      </c>
      <c r="N37" s="125" t="s">
        <v>136</v>
      </c>
      <c r="O37" s="114" t="s">
        <v>64</v>
      </c>
      <c r="P37" s="114">
        <v>56</v>
      </c>
      <c r="Q37" s="26">
        <v>144</v>
      </c>
      <c r="R37" s="115" t="s">
        <v>43</v>
      </c>
      <c r="S37" s="115" t="s">
        <v>43</v>
      </c>
      <c r="T37" s="116">
        <f t="shared" si="8"/>
        <v>1</v>
      </c>
      <c r="U37" s="117" t="s">
        <v>43</v>
      </c>
      <c r="V37" s="31" t="str">
        <f t="shared" si="10"/>
        <v>Выполнено.</v>
      </c>
      <c r="W37" s="38"/>
    </row>
    <row r="38" spans="1:23" ht="130.5" customHeight="1">
      <c r="A38" s="123" t="s">
        <v>54</v>
      </c>
      <c r="B38" s="123">
        <v>1</v>
      </c>
      <c r="C38" s="124" t="s">
        <v>137</v>
      </c>
      <c r="D38" s="125" t="s">
        <v>138</v>
      </c>
      <c r="E38" s="108" t="s">
        <v>139</v>
      </c>
      <c r="F38" s="126" t="s">
        <v>117</v>
      </c>
      <c r="G38" s="127">
        <v>0</v>
      </c>
      <c r="H38" s="127">
        <v>0</v>
      </c>
      <c r="I38" s="127">
        <v>0</v>
      </c>
      <c r="J38" s="127">
        <v>0</v>
      </c>
      <c r="K38" s="111">
        <f t="shared" si="4"/>
        <v>0</v>
      </c>
      <c r="L38" s="128">
        <v>0</v>
      </c>
      <c r="M38" s="113" t="e">
        <f t="shared" si="5"/>
        <v>#DIV/0!</v>
      </c>
      <c r="N38" s="108" t="s">
        <v>140</v>
      </c>
      <c r="O38" s="114" t="s">
        <v>64</v>
      </c>
      <c r="P38" s="114">
        <v>16</v>
      </c>
      <c r="Q38" s="26">
        <v>2</v>
      </c>
      <c r="R38" s="115" t="s">
        <v>43</v>
      </c>
      <c r="S38" s="115" t="s">
        <v>43</v>
      </c>
      <c r="T38" s="116">
        <f t="shared" si="8"/>
        <v>0.125</v>
      </c>
      <c r="U38" s="117" t="s">
        <v>43</v>
      </c>
      <c r="V38" s="31" t="str">
        <f t="shared" si="10"/>
        <v>Не выполнено</v>
      </c>
      <c r="W38" s="37" t="s">
        <v>141</v>
      </c>
    </row>
    <row r="39" spans="1:23" ht="109.5" customHeight="1">
      <c r="A39" s="387" t="s">
        <v>54</v>
      </c>
      <c r="B39" s="387">
        <v>1</v>
      </c>
      <c r="C39" s="412" t="s">
        <v>55</v>
      </c>
      <c r="D39" s="408" t="s">
        <v>142</v>
      </c>
      <c r="E39" s="409"/>
      <c r="F39" s="409"/>
      <c r="G39" s="410"/>
      <c r="H39" s="410"/>
      <c r="I39" s="410"/>
      <c r="J39" s="410"/>
      <c r="K39" s="410"/>
      <c r="L39" s="409"/>
      <c r="M39" s="411"/>
      <c r="N39" s="63" t="s">
        <v>143</v>
      </c>
      <c r="O39" s="25" t="s">
        <v>42</v>
      </c>
      <c r="P39" s="25">
        <v>50</v>
      </c>
      <c r="Q39" s="26">
        <v>69.900000000000006</v>
      </c>
      <c r="R39" s="27">
        <f t="shared" si="2"/>
        <v>1</v>
      </c>
      <c r="S39" s="28" t="s">
        <v>43</v>
      </c>
      <c r="T39" s="28" t="s">
        <v>43</v>
      </c>
      <c r="U39" s="81" t="s">
        <v>43</v>
      </c>
      <c r="V39" s="31" t="str">
        <f t="shared" ref="V39:V41" si="11">IF(R39&gt;=1,"Выполнено.",IF(R39&lt;1,"Не выполнено",""))</f>
        <v>Выполнено.</v>
      </c>
      <c r="W39" s="38"/>
    </row>
    <row r="40" spans="1:23" ht="120" customHeight="1">
      <c r="A40" s="361"/>
      <c r="B40" s="361"/>
      <c r="C40" s="413"/>
      <c r="D40" s="363"/>
      <c r="E40" s="364"/>
      <c r="F40" s="364"/>
      <c r="G40" s="365"/>
      <c r="H40" s="365"/>
      <c r="I40" s="365"/>
      <c r="J40" s="365"/>
      <c r="K40" s="365"/>
      <c r="L40" s="364"/>
      <c r="M40" s="366"/>
      <c r="N40" s="24" t="s">
        <v>144</v>
      </c>
      <c r="O40" s="25" t="s">
        <v>42</v>
      </c>
      <c r="P40" s="25">
        <v>98.5</v>
      </c>
      <c r="Q40" s="135">
        <v>99.5</v>
      </c>
      <c r="R40" s="27">
        <f t="shared" si="2"/>
        <v>1</v>
      </c>
      <c r="S40" s="28" t="s">
        <v>43</v>
      </c>
      <c r="T40" s="28" t="s">
        <v>43</v>
      </c>
      <c r="U40" s="81" t="s">
        <v>43</v>
      </c>
      <c r="V40" s="31" t="str">
        <f t="shared" si="11"/>
        <v>Выполнено.</v>
      </c>
      <c r="W40" s="38"/>
    </row>
    <row r="41" spans="1:23" ht="106.5" customHeight="1">
      <c r="A41" s="362"/>
      <c r="B41" s="362"/>
      <c r="C41" s="414"/>
      <c r="D41" s="363"/>
      <c r="E41" s="364"/>
      <c r="F41" s="364"/>
      <c r="G41" s="365"/>
      <c r="H41" s="365"/>
      <c r="I41" s="365"/>
      <c r="J41" s="365"/>
      <c r="K41" s="365"/>
      <c r="L41" s="364"/>
      <c r="M41" s="366"/>
      <c r="N41" s="40" t="s">
        <v>145</v>
      </c>
      <c r="O41" s="41" t="s">
        <v>42</v>
      </c>
      <c r="P41" s="41">
        <v>23.6</v>
      </c>
      <c r="Q41" s="43">
        <v>48.5</v>
      </c>
      <c r="R41" s="27">
        <f t="shared" si="2"/>
        <v>1</v>
      </c>
      <c r="S41" s="44" t="s">
        <v>43</v>
      </c>
      <c r="T41" s="44" t="s">
        <v>43</v>
      </c>
      <c r="U41" s="83" t="s">
        <v>43</v>
      </c>
      <c r="V41" s="31" t="str">
        <f t="shared" si="11"/>
        <v>Выполнено.</v>
      </c>
      <c r="W41" s="38"/>
    </row>
    <row r="42" spans="1:23" ht="23.25" customHeight="1">
      <c r="A42" s="122" t="s">
        <v>54</v>
      </c>
      <c r="B42" s="67">
        <v>1</v>
      </c>
      <c r="C42" s="122" t="s">
        <v>146</v>
      </c>
      <c r="D42" s="384" t="s">
        <v>147</v>
      </c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6"/>
    </row>
    <row r="43" spans="1:23" ht="183.75" customHeight="1">
      <c r="A43" s="123" t="s">
        <v>54</v>
      </c>
      <c r="B43" s="136">
        <v>1</v>
      </c>
      <c r="C43" s="124" t="s">
        <v>148</v>
      </c>
      <c r="D43" s="125" t="s">
        <v>149</v>
      </c>
      <c r="E43" s="108" t="s">
        <v>150</v>
      </c>
      <c r="F43" s="126" t="s">
        <v>117</v>
      </c>
      <c r="G43" s="127">
        <v>0</v>
      </c>
      <c r="H43" s="127">
        <v>0</v>
      </c>
      <c r="I43" s="127">
        <v>0</v>
      </c>
      <c r="J43" s="127">
        <v>0</v>
      </c>
      <c r="K43" s="111">
        <f t="shared" si="4"/>
        <v>0</v>
      </c>
      <c r="L43" s="128">
        <v>0</v>
      </c>
      <c r="M43" s="113" t="e">
        <f t="shared" si="5"/>
        <v>#DIV/0!</v>
      </c>
      <c r="N43" s="108" t="s">
        <v>151</v>
      </c>
      <c r="O43" s="108" t="s">
        <v>152</v>
      </c>
      <c r="P43" s="137">
        <v>303.10000000000002</v>
      </c>
      <c r="Q43" s="135">
        <v>304.5</v>
      </c>
      <c r="R43" s="115" t="s">
        <v>43</v>
      </c>
      <c r="S43" s="115" t="s">
        <v>43</v>
      </c>
      <c r="T43" s="116">
        <f t="shared" si="8"/>
        <v>1</v>
      </c>
      <c r="U43" s="117" t="s">
        <v>43</v>
      </c>
      <c r="V43" s="31" t="str">
        <f t="shared" ref="V43:V46" si="12">IF(T43&gt;=1,"Выполнено.",IF(T43&lt;1,"Не выполнено",""))</f>
        <v>Выполнено.</v>
      </c>
      <c r="W43" s="38"/>
    </row>
    <row r="44" spans="1:23" ht="95.25" customHeight="1">
      <c r="A44" s="123" t="s">
        <v>54</v>
      </c>
      <c r="B44" s="136">
        <v>1</v>
      </c>
      <c r="C44" s="124" t="s">
        <v>153</v>
      </c>
      <c r="D44" s="125" t="s">
        <v>154</v>
      </c>
      <c r="E44" s="108" t="s">
        <v>93</v>
      </c>
      <c r="F44" s="108" t="s">
        <v>87</v>
      </c>
      <c r="G44" s="110">
        <v>0</v>
      </c>
      <c r="H44" s="110">
        <v>0</v>
      </c>
      <c r="I44" s="110">
        <v>0</v>
      </c>
      <c r="J44" s="110">
        <v>0</v>
      </c>
      <c r="K44" s="111">
        <f t="shared" si="4"/>
        <v>0</v>
      </c>
      <c r="L44" s="138">
        <v>0</v>
      </c>
      <c r="M44" s="113" t="e">
        <f t="shared" si="5"/>
        <v>#DIV/0!</v>
      </c>
      <c r="N44" s="139" t="s">
        <v>151</v>
      </c>
      <c r="O44" s="114" t="s">
        <v>64</v>
      </c>
      <c r="P44" s="114">
        <v>1200</v>
      </c>
      <c r="Q44" s="26">
        <v>1200</v>
      </c>
      <c r="R44" s="115" t="s">
        <v>43</v>
      </c>
      <c r="S44" s="115" t="s">
        <v>43</v>
      </c>
      <c r="T44" s="116">
        <f t="shared" si="8"/>
        <v>1</v>
      </c>
      <c r="U44" s="117" t="s">
        <v>43</v>
      </c>
      <c r="V44" s="31" t="str">
        <f t="shared" si="12"/>
        <v>Выполнено.</v>
      </c>
      <c r="W44" s="38"/>
    </row>
    <row r="45" spans="1:23" ht="66" customHeight="1">
      <c r="A45" s="123" t="s">
        <v>54</v>
      </c>
      <c r="B45" s="123">
        <v>1</v>
      </c>
      <c r="C45" s="124" t="s">
        <v>155</v>
      </c>
      <c r="D45" s="125" t="s">
        <v>156</v>
      </c>
      <c r="E45" s="108" t="s">
        <v>157</v>
      </c>
      <c r="F45" s="126" t="s">
        <v>117</v>
      </c>
      <c r="G45" s="127">
        <v>0</v>
      </c>
      <c r="H45" s="127">
        <v>0</v>
      </c>
      <c r="I45" s="127">
        <v>0</v>
      </c>
      <c r="J45" s="127">
        <v>0</v>
      </c>
      <c r="K45" s="111">
        <f t="shared" si="4"/>
        <v>0</v>
      </c>
      <c r="L45" s="128">
        <v>0</v>
      </c>
      <c r="M45" s="113" t="e">
        <f t="shared" si="5"/>
        <v>#DIV/0!</v>
      </c>
      <c r="N45" s="108" t="s">
        <v>158</v>
      </c>
      <c r="O45" s="114" t="s">
        <v>77</v>
      </c>
      <c r="P45" s="114">
        <v>500</v>
      </c>
      <c r="Q45" s="56">
        <v>520</v>
      </c>
      <c r="R45" s="115" t="s">
        <v>43</v>
      </c>
      <c r="S45" s="115" t="s">
        <v>43</v>
      </c>
      <c r="T45" s="116">
        <f t="shared" si="8"/>
        <v>1</v>
      </c>
      <c r="U45" s="117" t="s">
        <v>43</v>
      </c>
      <c r="V45" s="31" t="str">
        <f t="shared" si="12"/>
        <v>Выполнено.</v>
      </c>
      <c r="W45" s="38"/>
    </row>
    <row r="46" spans="1:23" ht="175.5" customHeight="1">
      <c r="A46" s="123" t="s">
        <v>54</v>
      </c>
      <c r="B46" s="123">
        <v>1</v>
      </c>
      <c r="C46" s="124" t="s">
        <v>159</v>
      </c>
      <c r="D46" s="125" t="s">
        <v>160</v>
      </c>
      <c r="E46" s="108" t="s">
        <v>93</v>
      </c>
      <c r="F46" s="126" t="s">
        <v>117</v>
      </c>
      <c r="G46" s="127">
        <v>0</v>
      </c>
      <c r="H46" s="127">
        <v>0</v>
      </c>
      <c r="I46" s="127">
        <v>0</v>
      </c>
      <c r="J46" s="127">
        <v>0</v>
      </c>
      <c r="K46" s="111">
        <f t="shared" si="4"/>
        <v>0</v>
      </c>
      <c r="L46" s="128">
        <v>0</v>
      </c>
      <c r="M46" s="113" t="e">
        <f t="shared" si="5"/>
        <v>#DIV/0!</v>
      </c>
      <c r="N46" s="108" t="s">
        <v>161</v>
      </c>
      <c r="O46" s="114" t="s">
        <v>77</v>
      </c>
      <c r="P46" s="114">
        <v>4</v>
      </c>
      <c r="Q46" s="26">
        <v>7</v>
      </c>
      <c r="R46" s="115" t="s">
        <v>43</v>
      </c>
      <c r="S46" s="115" t="s">
        <v>43</v>
      </c>
      <c r="T46" s="116">
        <f t="shared" si="8"/>
        <v>1</v>
      </c>
      <c r="U46" s="117" t="s">
        <v>43</v>
      </c>
      <c r="V46" s="31" t="str">
        <f t="shared" si="12"/>
        <v>Выполнено.</v>
      </c>
      <c r="W46" s="38"/>
    </row>
    <row r="47" spans="1:23" ht="21.75" customHeight="1">
      <c r="A47" s="415" t="s">
        <v>162</v>
      </c>
      <c r="B47" s="415"/>
      <c r="C47" s="415"/>
      <c r="D47" s="415"/>
      <c r="E47" s="415"/>
      <c r="F47" s="415"/>
      <c r="G47" s="416"/>
      <c r="H47" s="416"/>
      <c r="I47" s="416"/>
      <c r="J47" s="416"/>
      <c r="K47" s="416"/>
      <c r="L47" s="417"/>
      <c r="M47" s="417"/>
      <c r="N47" s="418"/>
      <c r="O47" s="419"/>
      <c r="P47" s="142"/>
      <c r="Q47" s="420"/>
      <c r="R47" s="420"/>
      <c r="S47" s="142"/>
      <c r="T47" s="143"/>
      <c r="U47" s="143"/>
      <c r="V47" s="417"/>
      <c r="W47" s="417"/>
    </row>
    <row r="48" spans="1:23" ht="18.75" customHeight="1">
      <c r="A48" s="421" t="s">
        <v>163</v>
      </c>
      <c r="B48" s="421"/>
      <c r="C48" s="421"/>
      <c r="D48" s="421"/>
      <c r="E48" s="421"/>
      <c r="F48" s="421"/>
      <c r="G48" s="144">
        <f t="shared" ref="G48:L48" si="13">G49+G56</f>
        <v>82534.38</v>
      </c>
      <c r="H48" s="144">
        <f t="shared" si="13"/>
        <v>81541.16</v>
      </c>
      <c r="I48" s="144">
        <f t="shared" si="13"/>
        <v>331.74</v>
      </c>
      <c r="J48" s="144">
        <f t="shared" si="13"/>
        <v>493.12</v>
      </c>
      <c r="K48" s="144">
        <f t="shared" si="13"/>
        <v>81702.540000000008</v>
      </c>
      <c r="L48" s="144">
        <f t="shared" si="13"/>
        <v>0</v>
      </c>
      <c r="M48" s="145">
        <f t="shared" si="5"/>
        <v>0.98992129098201265</v>
      </c>
      <c r="N48" s="422" t="s">
        <v>164</v>
      </c>
      <c r="O48" s="423"/>
      <c r="P48" s="423"/>
      <c r="Q48" s="424"/>
      <c r="R48" s="425">
        <f>SUM(R14:R15,S16,S30:S31,R39:R41)</f>
        <v>7.3833333333333329</v>
      </c>
      <c r="S48" s="426"/>
      <c r="T48" s="425" t="s">
        <v>43</v>
      </c>
      <c r="U48" s="426"/>
      <c r="V48" s="427" t="s">
        <v>43</v>
      </c>
      <c r="W48" s="427"/>
    </row>
    <row r="49" spans="1:23" ht="40.5" customHeight="1">
      <c r="A49" s="421" t="s">
        <v>165</v>
      </c>
      <c r="B49" s="421"/>
      <c r="C49" s="421"/>
      <c r="D49" s="421"/>
      <c r="E49" s="421"/>
      <c r="F49" s="421"/>
      <c r="G49" s="146">
        <f t="shared" ref="G49:L49" si="14">SUM(G51:G55)</f>
        <v>82534.38</v>
      </c>
      <c r="H49" s="146">
        <f t="shared" si="14"/>
        <v>81541.16</v>
      </c>
      <c r="I49" s="146">
        <f t="shared" si="14"/>
        <v>331.74</v>
      </c>
      <c r="J49" s="146">
        <f t="shared" si="14"/>
        <v>493.12</v>
      </c>
      <c r="K49" s="146">
        <f t="shared" si="14"/>
        <v>81702.540000000008</v>
      </c>
      <c r="L49" s="147">
        <f t="shared" si="14"/>
        <v>0</v>
      </c>
      <c r="M49" s="140" t="s">
        <v>43</v>
      </c>
      <c r="N49" s="422" t="s">
        <v>166</v>
      </c>
      <c r="O49" s="423"/>
      <c r="P49" s="423"/>
      <c r="Q49" s="424"/>
      <c r="R49" s="428">
        <v>8</v>
      </c>
      <c r="S49" s="429"/>
      <c r="T49" s="425" t="s">
        <v>43</v>
      </c>
      <c r="U49" s="426"/>
      <c r="V49" s="427" t="s">
        <v>43</v>
      </c>
      <c r="W49" s="427"/>
    </row>
    <row r="50" spans="1:23" ht="15" customHeight="1">
      <c r="A50" s="421" t="s">
        <v>167</v>
      </c>
      <c r="B50" s="421"/>
      <c r="C50" s="421"/>
      <c r="D50" s="421"/>
      <c r="E50" s="421"/>
      <c r="F50" s="421"/>
      <c r="G50" s="148"/>
      <c r="H50" s="148"/>
      <c r="I50" s="148"/>
      <c r="J50" s="148"/>
      <c r="K50" s="149"/>
      <c r="L50" s="150"/>
      <c r="M50" s="140"/>
      <c r="N50" s="430" t="s">
        <v>168</v>
      </c>
      <c r="O50" s="431"/>
      <c r="P50" s="431"/>
      <c r="Q50" s="432"/>
      <c r="R50" s="439">
        <f>R48/R49</f>
        <v>0.92291666666666661</v>
      </c>
      <c r="S50" s="440"/>
      <c r="T50" s="439" t="s">
        <v>43</v>
      </c>
      <c r="U50" s="440"/>
      <c r="V50" s="427" t="s">
        <v>43</v>
      </c>
      <c r="W50" s="427"/>
    </row>
    <row r="51" spans="1:23" ht="30.75" customHeight="1">
      <c r="A51" s="421" t="s">
        <v>169</v>
      </c>
      <c r="B51" s="421"/>
      <c r="C51" s="421"/>
      <c r="D51" s="421"/>
      <c r="E51" s="421"/>
      <c r="F51" s="421"/>
      <c r="G51" s="146">
        <f t="shared" ref="G51:L51" si="15">SUM(G25,G26,G27,G44)</f>
        <v>191</v>
      </c>
      <c r="H51" s="146">
        <f t="shared" si="15"/>
        <v>190.9</v>
      </c>
      <c r="I51" s="146">
        <f t="shared" si="15"/>
        <v>0</v>
      </c>
      <c r="J51" s="146">
        <f t="shared" si="15"/>
        <v>0</v>
      </c>
      <c r="K51" s="146">
        <f t="shared" si="15"/>
        <v>190.9</v>
      </c>
      <c r="L51" s="146">
        <f t="shared" si="15"/>
        <v>0</v>
      </c>
      <c r="M51" s="140" t="s">
        <v>43</v>
      </c>
      <c r="N51" s="433"/>
      <c r="O51" s="434"/>
      <c r="P51" s="434"/>
      <c r="Q51" s="435"/>
      <c r="R51" s="441"/>
      <c r="S51" s="442"/>
      <c r="T51" s="441"/>
      <c r="U51" s="442"/>
      <c r="V51" s="427"/>
      <c r="W51" s="427"/>
    </row>
    <row r="52" spans="1:23" ht="17.25" customHeight="1">
      <c r="A52" s="421" t="s">
        <v>170</v>
      </c>
      <c r="B52" s="421"/>
      <c r="C52" s="421"/>
      <c r="D52" s="421"/>
      <c r="E52" s="421"/>
      <c r="F52" s="421"/>
      <c r="G52" s="146" t="s">
        <v>171</v>
      </c>
      <c r="H52" s="146" t="s">
        <v>171</v>
      </c>
      <c r="I52" s="146" t="s">
        <v>171</v>
      </c>
      <c r="J52" s="146" t="s">
        <v>171</v>
      </c>
      <c r="K52" s="146" t="s">
        <v>171</v>
      </c>
      <c r="L52" s="147" t="s">
        <v>171</v>
      </c>
      <c r="M52" s="140" t="s">
        <v>43</v>
      </c>
      <c r="N52" s="436"/>
      <c r="O52" s="437"/>
      <c r="P52" s="437"/>
      <c r="Q52" s="438"/>
      <c r="R52" s="443"/>
      <c r="S52" s="444"/>
      <c r="T52" s="443"/>
      <c r="U52" s="444"/>
      <c r="V52" s="427"/>
      <c r="W52" s="427"/>
    </row>
    <row r="53" spans="1:23" ht="19.5" customHeight="1">
      <c r="A53" s="421" t="s">
        <v>172</v>
      </c>
      <c r="B53" s="421"/>
      <c r="C53" s="421"/>
      <c r="D53" s="421"/>
      <c r="E53" s="421"/>
      <c r="F53" s="421"/>
      <c r="G53" s="146" t="s">
        <v>171</v>
      </c>
      <c r="H53" s="146" t="s">
        <v>171</v>
      </c>
      <c r="I53" s="146" t="s">
        <v>171</v>
      </c>
      <c r="J53" s="146" t="s">
        <v>171</v>
      </c>
      <c r="K53" s="146" t="s">
        <v>171</v>
      </c>
      <c r="L53" s="147" t="s">
        <v>171</v>
      </c>
      <c r="M53" s="140" t="s">
        <v>43</v>
      </c>
      <c r="N53" s="445" t="s">
        <v>173</v>
      </c>
      <c r="O53" s="446"/>
      <c r="P53" s="446"/>
      <c r="Q53" s="447"/>
      <c r="R53" s="448" t="s">
        <v>43</v>
      </c>
      <c r="S53" s="449"/>
      <c r="T53" s="448">
        <f>SUM(T21,T25,T29,T33:T34,U35,T36:T38,T43:T46)</f>
        <v>10.857951349831271</v>
      </c>
      <c r="U53" s="449"/>
      <c r="V53" s="450" t="s">
        <v>43</v>
      </c>
      <c r="W53" s="450"/>
    </row>
    <row r="54" spans="1:23" ht="32.25" customHeight="1">
      <c r="A54" s="421" t="s">
        <v>174</v>
      </c>
      <c r="B54" s="421"/>
      <c r="C54" s="421"/>
      <c r="D54" s="421"/>
      <c r="E54" s="421"/>
      <c r="F54" s="421"/>
      <c r="G54" s="146">
        <f t="shared" ref="G54:L54" si="16">SUM(G21,G29)</f>
        <v>82343.38</v>
      </c>
      <c r="H54" s="146">
        <f t="shared" si="16"/>
        <v>81350.260000000009</v>
      </c>
      <c r="I54" s="146">
        <f t="shared" si="16"/>
        <v>331.74</v>
      </c>
      <c r="J54" s="146">
        <f t="shared" si="16"/>
        <v>493.12</v>
      </c>
      <c r="K54" s="146">
        <f t="shared" si="16"/>
        <v>81511.640000000014</v>
      </c>
      <c r="L54" s="146">
        <f t="shared" si="16"/>
        <v>0</v>
      </c>
      <c r="M54" s="140" t="s">
        <v>43</v>
      </c>
      <c r="N54" s="445" t="s">
        <v>175</v>
      </c>
      <c r="O54" s="446"/>
      <c r="P54" s="446"/>
      <c r="Q54" s="447"/>
      <c r="R54" s="448" t="s">
        <v>43</v>
      </c>
      <c r="S54" s="449"/>
      <c r="T54" s="451">
        <v>13</v>
      </c>
      <c r="U54" s="452"/>
      <c r="V54" s="450" t="s">
        <v>43</v>
      </c>
      <c r="W54" s="450"/>
    </row>
    <row r="55" spans="1:23" ht="20.25" customHeight="1">
      <c r="A55" s="421" t="s">
        <v>176</v>
      </c>
      <c r="B55" s="421"/>
      <c r="C55" s="421"/>
      <c r="D55" s="421"/>
      <c r="E55" s="421"/>
      <c r="F55" s="421"/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7">
        <v>0</v>
      </c>
      <c r="M55" s="140" t="s">
        <v>43</v>
      </c>
      <c r="N55" s="453" t="s">
        <v>177</v>
      </c>
      <c r="O55" s="454"/>
      <c r="P55" s="454"/>
      <c r="Q55" s="455"/>
      <c r="R55" s="459" t="s">
        <v>43</v>
      </c>
      <c r="S55" s="460"/>
      <c r="T55" s="459">
        <f>T53/T54</f>
        <v>0.83522702691009776</v>
      </c>
      <c r="U55" s="460"/>
      <c r="V55" s="450" t="s">
        <v>43</v>
      </c>
      <c r="W55" s="450"/>
    </row>
    <row r="56" spans="1:23" ht="21.75" customHeight="1">
      <c r="A56" s="421" t="s">
        <v>178</v>
      </c>
      <c r="B56" s="421"/>
      <c r="C56" s="421"/>
      <c r="D56" s="421"/>
      <c r="E56" s="421"/>
      <c r="F56" s="421"/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3">
        <v>0</v>
      </c>
      <c r="M56" s="140" t="s">
        <v>43</v>
      </c>
      <c r="N56" s="456"/>
      <c r="O56" s="457"/>
      <c r="P56" s="457"/>
      <c r="Q56" s="458"/>
      <c r="R56" s="461"/>
      <c r="S56" s="462"/>
      <c r="T56" s="461"/>
      <c r="U56" s="462"/>
      <c r="V56" s="450"/>
      <c r="W56" s="450"/>
    </row>
    <row r="57" spans="1:23" ht="32.25" customHeight="1">
      <c r="A57" s="463"/>
      <c r="B57" s="463"/>
      <c r="C57" s="463"/>
      <c r="D57" s="463"/>
      <c r="E57" s="463"/>
      <c r="F57" s="463"/>
      <c r="G57" s="155"/>
      <c r="H57" s="155"/>
      <c r="I57" s="155"/>
      <c r="J57" s="155"/>
      <c r="K57" s="140"/>
      <c r="L57" s="141"/>
      <c r="M57" s="143"/>
      <c r="N57" s="464" t="s">
        <v>179</v>
      </c>
      <c r="O57" s="465"/>
      <c r="P57" s="465"/>
      <c r="Q57" s="466"/>
      <c r="R57" s="467">
        <f>0.5*R50+0.3*T55+0.2*M48</f>
        <v>0.91001069960276515</v>
      </c>
      <c r="S57" s="468"/>
      <c r="T57" s="468"/>
      <c r="U57" s="469"/>
      <c r="V57" s="470" t="s">
        <v>43</v>
      </c>
      <c r="W57" s="470"/>
    </row>
    <row r="58" spans="1:23" ht="22.5" customHeight="1">
      <c r="A58" s="463"/>
      <c r="B58" s="463"/>
      <c r="C58" s="463"/>
      <c r="D58" s="463"/>
      <c r="E58" s="463"/>
      <c r="F58" s="463"/>
      <c r="G58" s="156"/>
      <c r="H58" s="156"/>
      <c r="I58" s="156"/>
      <c r="J58" s="156"/>
      <c r="K58" s="156"/>
      <c r="L58" s="157"/>
      <c r="M58" s="157"/>
      <c r="N58" s="471" t="s">
        <v>180</v>
      </c>
      <c r="O58" s="472"/>
      <c r="P58" s="472"/>
      <c r="Q58" s="473"/>
      <c r="R58" s="474" t="str">
        <f>IF(R57&gt;=0.95,"Высокая эффективность",IF(AND(R57&lt;0.95,R57&gt;=0.8),"Средняя эффективность",IF(AND(R57&lt;0.8,R57&gt;=0.7),"Эффективность удовлетворительная",IF(R57&lt;0.7,"Эффективность неудовлетворительная",""))))</f>
        <v>Средняя эффективность</v>
      </c>
      <c r="S58" s="474"/>
      <c r="T58" s="474"/>
      <c r="U58" s="474"/>
      <c r="V58" s="470" t="s">
        <v>43</v>
      </c>
      <c r="W58" s="470"/>
    </row>
    <row r="59" spans="1:23" ht="15" customHeight="1">
      <c r="A59" s="154"/>
      <c r="B59" s="154"/>
      <c r="C59" s="154"/>
      <c r="D59" s="158"/>
      <c r="E59" s="158"/>
      <c r="F59" s="158"/>
      <c r="G59" s="159"/>
      <c r="H59" s="159"/>
      <c r="I59" s="159"/>
      <c r="J59" s="159"/>
      <c r="K59" s="159"/>
      <c r="L59" s="160"/>
      <c r="M59" s="160"/>
      <c r="N59" s="161"/>
      <c r="O59" s="162"/>
      <c r="P59" s="162"/>
      <c r="Q59" s="163"/>
      <c r="R59" s="164"/>
      <c r="S59" s="165"/>
      <c r="T59" s="165"/>
      <c r="U59" s="166"/>
      <c r="V59" s="417"/>
      <c r="W59" s="417"/>
    </row>
    <row r="60" spans="1:23" ht="27" customHeight="1">
      <c r="A60" s="167" t="s">
        <v>54</v>
      </c>
      <c r="B60" s="168" t="s">
        <v>181</v>
      </c>
      <c r="C60" s="167" t="s">
        <v>55</v>
      </c>
      <c r="D60" s="384" t="s">
        <v>182</v>
      </c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6"/>
    </row>
    <row r="61" spans="1:23" ht="144.75" customHeight="1">
      <c r="A61" s="475"/>
      <c r="B61" s="475"/>
      <c r="C61" s="476"/>
      <c r="D61" s="477" t="s">
        <v>183</v>
      </c>
      <c r="E61" s="478"/>
      <c r="F61" s="478"/>
      <c r="G61" s="479"/>
      <c r="H61" s="479"/>
      <c r="I61" s="479"/>
      <c r="J61" s="479"/>
      <c r="K61" s="479"/>
      <c r="L61" s="478"/>
      <c r="M61" s="480"/>
      <c r="N61" s="59" t="s">
        <v>184</v>
      </c>
      <c r="O61" s="25" t="s">
        <v>185</v>
      </c>
      <c r="P61" s="25">
        <v>86000</v>
      </c>
      <c r="Q61" s="56">
        <v>95447</v>
      </c>
      <c r="R61" s="27">
        <f t="shared" ref="R61:R63" si="17">IF((Q61/P61)&lt;1,Q61/P61,1)</f>
        <v>1</v>
      </c>
      <c r="S61" s="28" t="s">
        <v>43</v>
      </c>
      <c r="T61" s="28" t="s">
        <v>43</v>
      </c>
      <c r="U61" s="81" t="s">
        <v>43</v>
      </c>
      <c r="V61" s="31" t="str">
        <f t="shared" ref="V61:V63" si="18">IF(R61&gt;=1,"Выполнено.",IF(R61&lt;1,"Не выполнено",""))</f>
        <v>Выполнено.</v>
      </c>
      <c r="W61" s="38"/>
    </row>
    <row r="62" spans="1:23" ht="102.75" customHeight="1">
      <c r="A62" s="475"/>
      <c r="B62" s="475"/>
      <c r="C62" s="476"/>
      <c r="D62" s="481"/>
      <c r="E62" s="482"/>
      <c r="F62" s="482"/>
      <c r="G62" s="483"/>
      <c r="H62" s="483"/>
      <c r="I62" s="483"/>
      <c r="J62" s="483"/>
      <c r="K62" s="483"/>
      <c r="L62" s="482"/>
      <c r="M62" s="484"/>
      <c r="N62" s="59" t="s">
        <v>186</v>
      </c>
      <c r="O62" s="169" t="s">
        <v>42</v>
      </c>
      <c r="P62" s="25">
        <v>100</v>
      </c>
      <c r="Q62" s="56">
        <v>100</v>
      </c>
      <c r="R62" s="27">
        <f t="shared" si="17"/>
        <v>1</v>
      </c>
      <c r="S62" s="28" t="s">
        <v>43</v>
      </c>
      <c r="T62" s="28" t="s">
        <v>43</v>
      </c>
      <c r="U62" s="81" t="s">
        <v>43</v>
      </c>
      <c r="V62" s="31" t="str">
        <f t="shared" si="18"/>
        <v>Выполнено.</v>
      </c>
      <c r="W62" s="38"/>
    </row>
    <row r="63" spans="1:23" ht="87.75" customHeight="1">
      <c r="A63" s="170" t="s">
        <v>54</v>
      </c>
      <c r="B63" s="61" t="s">
        <v>181</v>
      </c>
      <c r="C63" s="170" t="s">
        <v>55</v>
      </c>
      <c r="D63" s="485" t="s">
        <v>187</v>
      </c>
      <c r="E63" s="485"/>
      <c r="F63" s="485"/>
      <c r="G63" s="486"/>
      <c r="H63" s="486"/>
      <c r="I63" s="486"/>
      <c r="J63" s="486"/>
      <c r="K63" s="486"/>
      <c r="L63" s="485"/>
      <c r="M63" s="485"/>
      <c r="N63" s="119" t="s">
        <v>188</v>
      </c>
      <c r="O63" s="41" t="s">
        <v>64</v>
      </c>
      <c r="P63" s="41">
        <v>82272</v>
      </c>
      <c r="Q63" s="171">
        <v>82317</v>
      </c>
      <c r="R63" s="27">
        <f t="shared" si="17"/>
        <v>1</v>
      </c>
      <c r="S63" s="44" t="s">
        <v>43</v>
      </c>
      <c r="T63" s="44" t="s">
        <v>43</v>
      </c>
      <c r="U63" s="83" t="s">
        <v>43</v>
      </c>
      <c r="V63" s="31" t="str">
        <f t="shared" si="18"/>
        <v>Выполнено.</v>
      </c>
      <c r="W63" s="38"/>
    </row>
    <row r="64" spans="1:23" ht="27" customHeight="1">
      <c r="A64" s="122" t="s">
        <v>54</v>
      </c>
      <c r="B64" s="172">
        <v>2</v>
      </c>
      <c r="C64" s="122" t="s">
        <v>189</v>
      </c>
      <c r="D64" s="487" t="s">
        <v>190</v>
      </c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9"/>
    </row>
    <row r="65" spans="1:23" ht="99" customHeight="1">
      <c r="A65" s="123" t="s">
        <v>54</v>
      </c>
      <c r="B65" s="68" t="s">
        <v>181</v>
      </c>
      <c r="C65" s="173" t="s">
        <v>191</v>
      </c>
      <c r="D65" s="108" t="s">
        <v>192</v>
      </c>
      <c r="E65" s="108" t="s">
        <v>193</v>
      </c>
      <c r="F65" s="108" t="s">
        <v>87</v>
      </c>
      <c r="G65" s="174">
        <v>6643.6</v>
      </c>
      <c r="H65" s="174">
        <v>6243.77</v>
      </c>
      <c r="I65" s="174">
        <v>0</v>
      </c>
      <c r="J65" s="174">
        <v>0</v>
      </c>
      <c r="K65" s="111">
        <f t="shared" ref="K65:K68" si="19">H65-I65+J65</f>
        <v>6243.77</v>
      </c>
      <c r="L65" s="175"/>
      <c r="M65" s="113">
        <f t="shared" si="5"/>
        <v>0.93981726774640262</v>
      </c>
      <c r="N65" s="108" t="s">
        <v>194</v>
      </c>
      <c r="O65" s="176" t="s">
        <v>64</v>
      </c>
      <c r="P65" s="176">
        <v>39</v>
      </c>
      <c r="Q65" s="177">
        <v>42</v>
      </c>
      <c r="R65" s="115" t="s">
        <v>43</v>
      </c>
      <c r="S65" s="115" t="s">
        <v>43</v>
      </c>
      <c r="T65" s="116">
        <f t="shared" ref="T65:T68" si="20">IF((Q65/P65)&lt;1,Q65/P65,1)</f>
        <v>1</v>
      </c>
      <c r="U65" s="117" t="s">
        <v>43</v>
      </c>
      <c r="V65" s="31" t="str">
        <f t="shared" ref="V65:V68" si="21">IF(T65&gt;=1,"Выполнено.",IF(T65&lt;1,"Не выполнено",""))</f>
        <v>Выполнено.</v>
      </c>
      <c r="W65" s="38"/>
    </row>
    <row r="66" spans="1:23" ht="133.15" customHeight="1">
      <c r="A66" s="123" t="s">
        <v>54</v>
      </c>
      <c r="B66" s="68" t="s">
        <v>181</v>
      </c>
      <c r="C66" s="178" t="s">
        <v>195</v>
      </c>
      <c r="D66" s="108" t="s">
        <v>196</v>
      </c>
      <c r="E66" s="108" t="s">
        <v>193</v>
      </c>
      <c r="F66" s="108" t="s">
        <v>87</v>
      </c>
      <c r="G66" s="179">
        <v>1485.3</v>
      </c>
      <c r="H66" s="179">
        <v>1484.63</v>
      </c>
      <c r="I66" s="179">
        <v>0</v>
      </c>
      <c r="J66" s="179">
        <v>0</v>
      </c>
      <c r="K66" s="111">
        <f t="shared" si="19"/>
        <v>1484.63</v>
      </c>
      <c r="L66" s="175"/>
      <c r="M66" s="113">
        <f t="shared" si="5"/>
        <v>0.99954891267757362</v>
      </c>
      <c r="N66" s="180" t="s">
        <v>197</v>
      </c>
      <c r="O66" s="176" t="s">
        <v>64</v>
      </c>
      <c r="P66" s="181">
        <v>20</v>
      </c>
      <c r="Q66" s="182">
        <v>19</v>
      </c>
      <c r="R66" s="115" t="s">
        <v>43</v>
      </c>
      <c r="S66" s="115" t="s">
        <v>43</v>
      </c>
      <c r="T66" s="116">
        <f t="shared" si="20"/>
        <v>0.95</v>
      </c>
      <c r="U66" s="117" t="s">
        <v>43</v>
      </c>
      <c r="V66" s="31" t="str">
        <f t="shared" si="21"/>
        <v>Не выполнено</v>
      </c>
      <c r="W66" s="183" t="s">
        <v>198</v>
      </c>
    </row>
    <row r="67" spans="1:23" ht="154.9" customHeight="1">
      <c r="A67" s="123">
        <v>3</v>
      </c>
      <c r="B67" s="123" t="s">
        <v>181</v>
      </c>
      <c r="C67" s="184" t="s">
        <v>199</v>
      </c>
      <c r="D67" s="108" t="s">
        <v>200</v>
      </c>
      <c r="E67" s="108" t="s">
        <v>193</v>
      </c>
      <c r="F67" s="108" t="s">
        <v>87</v>
      </c>
      <c r="G67" s="185">
        <v>19.3</v>
      </c>
      <c r="H67" s="186">
        <v>19.22</v>
      </c>
      <c r="I67" s="186">
        <v>0</v>
      </c>
      <c r="J67" s="186">
        <v>0</v>
      </c>
      <c r="K67" s="111">
        <f t="shared" si="19"/>
        <v>19.22</v>
      </c>
      <c r="L67" s="175"/>
      <c r="M67" s="113">
        <f t="shared" si="5"/>
        <v>0.99585492227979266</v>
      </c>
      <c r="N67" s="108" t="s">
        <v>201</v>
      </c>
      <c r="O67" s="187" t="s">
        <v>64</v>
      </c>
      <c r="P67" s="114">
        <v>3</v>
      </c>
      <c r="Q67" s="26">
        <v>3</v>
      </c>
      <c r="R67" s="188" t="s">
        <v>43</v>
      </c>
      <c r="S67" s="115" t="s">
        <v>43</v>
      </c>
      <c r="T67" s="116">
        <f t="shared" si="20"/>
        <v>1</v>
      </c>
      <c r="U67" s="189" t="s">
        <v>43</v>
      </c>
      <c r="V67" s="31" t="str">
        <f t="shared" si="21"/>
        <v>Выполнено.</v>
      </c>
      <c r="W67" s="38"/>
    </row>
    <row r="68" spans="1:23" ht="141" customHeight="1">
      <c r="A68" s="106">
        <v>3</v>
      </c>
      <c r="B68" s="106" t="s">
        <v>181</v>
      </c>
      <c r="C68" s="107" t="s">
        <v>202</v>
      </c>
      <c r="D68" s="190" t="s">
        <v>203</v>
      </c>
      <c r="E68" s="190" t="s">
        <v>204</v>
      </c>
      <c r="F68" s="190" t="s">
        <v>87</v>
      </c>
      <c r="G68" s="191">
        <v>342085.6</v>
      </c>
      <c r="H68" s="191">
        <v>342085.58</v>
      </c>
      <c r="I68" s="191"/>
      <c r="J68" s="191">
        <v>12666.5</v>
      </c>
      <c r="K68" s="192">
        <f t="shared" si="19"/>
        <v>354752.08</v>
      </c>
      <c r="L68" s="193"/>
      <c r="M68" s="194">
        <f t="shared" si="5"/>
        <v>1</v>
      </c>
      <c r="N68" s="108" t="s">
        <v>205</v>
      </c>
      <c r="O68" s="176" t="s">
        <v>89</v>
      </c>
      <c r="P68" s="114">
        <v>15737920</v>
      </c>
      <c r="Q68" s="26">
        <v>18591608</v>
      </c>
      <c r="R68" s="188" t="s">
        <v>43</v>
      </c>
      <c r="S68" s="115" t="s">
        <v>43</v>
      </c>
      <c r="T68" s="116">
        <f t="shared" si="20"/>
        <v>1</v>
      </c>
      <c r="U68" s="189" t="s">
        <v>43</v>
      </c>
      <c r="V68" s="31" t="str">
        <f t="shared" si="21"/>
        <v>Выполнено.</v>
      </c>
      <c r="W68" s="38"/>
    </row>
    <row r="69" spans="1:23" ht="24.75" customHeight="1">
      <c r="A69" s="490" t="s">
        <v>206</v>
      </c>
      <c r="B69" s="491"/>
      <c r="C69" s="491"/>
      <c r="D69" s="491"/>
      <c r="E69" s="491"/>
      <c r="F69" s="491"/>
      <c r="G69" s="195"/>
      <c r="H69" s="195"/>
      <c r="I69" s="195"/>
      <c r="J69" s="195"/>
      <c r="K69" s="195"/>
      <c r="L69" s="196"/>
      <c r="M69" s="196"/>
      <c r="N69" s="196"/>
      <c r="O69" s="197"/>
      <c r="P69" s="154"/>
      <c r="Q69" s="154"/>
      <c r="R69" s="141"/>
      <c r="S69" s="198"/>
      <c r="T69" s="199"/>
      <c r="U69" s="199"/>
      <c r="V69" s="492"/>
      <c r="W69" s="492"/>
    </row>
    <row r="70" spans="1:23" ht="20.25" customHeight="1">
      <c r="A70" s="493" t="s">
        <v>163</v>
      </c>
      <c r="B70" s="494"/>
      <c r="C70" s="494"/>
      <c r="D70" s="494"/>
      <c r="E70" s="494"/>
      <c r="F70" s="494"/>
      <c r="G70" s="200">
        <f t="shared" ref="G70:L70" si="22">G71+G78</f>
        <v>350233.8</v>
      </c>
      <c r="H70" s="200">
        <f t="shared" si="22"/>
        <v>349833.2</v>
      </c>
      <c r="I70" s="200">
        <f t="shared" si="22"/>
        <v>0</v>
      </c>
      <c r="J70" s="200">
        <f t="shared" si="22"/>
        <v>12666.5</v>
      </c>
      <c r="K70" s="200">
        <f t="shared" si="22"/>
        <v>362499.7</v>
      </c>
      <c r="L70" s="200">
        <f t="shared" si="22"/>
        <v>0</v>
      </c>
      <c r="M70" s="145">
        <f t="shared" si="5"/>
        <v>1</v>
      </c>
      <c r="N70" s="495" t="s">
        <v>207</v>
      </c>
      <c r="O70" s="496"/>
      <c r="P70" s="496"/>
      <c r="Q70" s="497"/>
      <c r="R70" s="498">
        <f>SUM(R61:R63)</f>
        <v>3</v>
      </c>
      <c r="S70" s="499"/>
      <c r="T70" s="425" t="s">
        <v>43</v>
      </c>
      <c r="U70" s="426"/>
      <c r="V70" s="500" t="s">
        <v>43</v>
      </c>
      <c r="W70" s="500"/>
    </row>
    <row r="71" spans="1:23" ht="30.75" customHeight="1">
      <c r="A71" s="501" t="s">
        <v>165</v>
      </c>
      <c r="B71" s="502"/>
      <c r="C71" s="502"/>
      <c r="D71" s="502"/>
      <c r="E71" s="502"/>
      <c r="F71" s="503"/>
      <c r="G71" s="127">
        <f t="shared" ref="G71:L71" si="23">SUM(G73:G77)</f>
        <v>350233.8</v>
      </c>
      <c r="H71" s="127">
        <f t="shared" si="23"/>
        <v>349833.2</v>
      </c>
      <c r="I71" s="127">
        <f t="shared" si="23"/>
        <v>0</v>
      </c>
      <c r="J71" s="127">
        <f t="shared" si="23"/>
        <v>12666.5</v>
      </c>
      <c r="K71" s="127">
        <f t="shared" si="23"/>
        <v>362499.7</v>
      </c>
      <c r="L71" s="201">
        <f t="shared" si="23"/>
        <v>0</v>
      </c>
      <c r="M71" s="202" t="s">
        <v>43</v>
      </c>
      <c r="N71" s="495" t="s">
        <v>208</v>
      </c>
      <c r="O71" s="496"/>
      <c r="P71" s="496"/>
      <c r="Q71" s="497"/>
      <c r="R71" s="504">
        <v>3</v>
      </c>
      <c r="S71" s="505"/>
      <c r="T71" s="425" t="s">
        <v>43</v>
      </c>
      <c r="U71" s="426"/>
      <c r="V71" s="500" t="s">
        <v>43</v>
      </c>
      <c r="W71" s="500"/>
    </row>
    <row r="72" spans="1:23" ht="15" customHeight="1">
      <c r="A72" s="493" t="s">
        <v>167</v>
      </c>
      <c r="B72" s="494"/>
      <c r="C72" s="494"/>
      <c r="D72" s="494"/>
      <c r="E72" s="203"/>
      <c r="F72" s="203"/>
      <c r="G72" s="204"/>
      <c r="H72" s="204"/>
      <c r="I72" s="204"/>
      <c r="J72" s="204"/>
      <c r="K72" s="204"/>
      <c r="L72" s="205"/>
      <c r="M72" s="202"/>
      <c r="N72" s="430" t="s">
        <v>209</v>
      </c>
      <c r="O72" s="431"/>
      <c r="P72" s="431"/>
      <c r="Q72" s="432"/>
      <c r="R72" s="506">
        <f>R70/R71</f>
        <v>1</v>
      </c>
      <c r="S72" s="507"/>
      <c r="T72" s="512" t="s">
        <v>43</v>
      </c>
      <c r="U72" s="513"/>
      <c r="V72" s="500" t="s">
        <v>43</v>
      </c>
      <c r="W72" s="500"/>
    </row>
    <row r="73" spans="1:23" ht="27.6" customHeight="1">
      <c r="A73" s="493" t="s">
        <v>169</v>
      </c>
      <c r="B73" s="494"/>
      <c r="C73" s="494"/>
      <c r="D73" s="494"/>
      <c r="E73" s="494"/>
      <c r="F73" s="494"/>
      <c r="G73" s="127">
        <f t="shared" ref="G73:L73" si="24">SUM(G65:G68)</f>
        <v>350233.8</v>
      </c>
      <c r="H73" s="127">
        <f t="shared" si="24"/>
        <v>349833.2</v>
      </c>
      <c r="I73" s="127">
        <f t="shared" si="24"/>
        <v>0</v>
      </c>
      <c r="J73" s="127">
        <f t="shared" si="24"/>
        <v>12666.5</v>
      </c>
      <c r="K73" s="127">
        <f t="shared" si="24"/>
        <v>362499.7</v>
      </c>
      <c r="L73" s="201">
        <f t="shared" si="24"/>
        <v>0</v>
      </c>
      <c r="M73" s="202" t="s">
        <v>43</v>
      </c>
      <c r="N73" s="433"/>
      <c r="O73" s="434"/>
      <c r="P73" s="434"/>
      <c r="Q73" s="435"/>
      <c r="R73" s="508"/>
      <c r="S73" s="509"/>
      <c r="T73" s="514"/>
      <c r="U73" s="515"/>
      <c r="V73" s="500"/>
      <c r="W73" s="500"/>
    </row>
    <row r="74" spans="1:23" ht="32.25" customHeight="1">
      <c r="A74" s="493" t="s">
        <v>170</v>
      </c>
      <c r="B74" s="494"/>
      <c r="C74" s="494"/>
      <c r="D74" s="494"/>
      <c r="E74" s="494"/>
      <c r="F74" s="494"/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201">
        <v>0</v>
      </c>
      <c r="M74" s="202" t="s">
        <v>43</v>
      </c>
      <c r="N74" s="436"/>
      <c r="O74" s="437"/>
      <c r="P74" s="437"/>
      <c r="Q74" s="438"/>
      <c r="R74" s="510"/>
      <c r="S74" s="511"/>
      <c r="T74" s="516"/>
      <c r="U74" s="517"/>
      <c r="V74" s="500"/>
      <c r="W74" s="500"/>
    </row>
    <row r="75" spans="1:23" ht="24" customHeight="1">
      <c r="A75" s="518" t="s">
        <v>172</v>
      </c>
      <c r="B75" s="519"/>
      <c r="C75" s="519"/>
      <c r="D75" s="519"/>
      <c r="E75" s="519"/>
      <c r="F75" s="519"/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201">
        <v>0</v>
      </c>
      <c r="M75" s="202" t="s">
        <v>43</v>
      </c>
      <c r="N75" s="445" t="s">
        <v>210</v>
      </c>
      <c r="O75" s="446"/>
      <c r="P75" s="446"/>
      <c r="Q75" s="447"/>
      <c r="R75" s="520" t="s">
        <v>43</v>
      </c>
      <c r="S75" s="521"/>
      <c r="T75" s="522">
        <f>SUM(T65:T68)</f>
        <v>3.95</v>
      </c>
      <c r="U75" s="523"/>
      <c r="V75" s="524" t="s">
        <v>43</v>
      </c>
      <c r="W75" s="524"/>
    </row>
    <row r="76" spans="1:23" ht="36" customHeight="1">
      <c r="A76" s="493" t="s">
        <v>174</v>
      </c>
      <c r="B76" s="494"/>
      <c r="C76" s="494"/>
      <c r="D76" s="494"/>
      <c r="E76" s="494"/>
      <c r="F76" s="494"/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201">
        <v>0</v>
      </c>
      <c r="M76" s="202" t="s">
        <v>43</v>
      </c>
      <c r="N76" s="445" t="s">
        <v>211</v>
      </c>
      <c r="O76" s="446"/>
      <c r="P76" s="446"/>
      <c r="Q76" s="447"/>
      <c r="R76" s="520" t="s">
        <v>43</v>
      </c>
      <c r="S76" s="521"/>
      <c r="T76" s="525">
        <v>4</v>
      </c>
      <c r="U76" s="526"/>
      <c r="V76" s="524" t="s">
        <v>43</v>
      </c>
      <c r="W76" s="524"/>
    </row>
    <row r="77" spans="1:23" ht="20.25" customHeight="1">
      <c r="A77" s="493" t="s">
        <v>176</v>
      </c>
      <c r="B77" s="494"/>
      <c r="C77" s="494"/>
      <c r="D77" s="494"/>
      <c r="E77" s="494"/>
      <c r="F77" s="494"/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201">
        <v>0</v>
      </c>
      <c r="M77" s="202" t="s">
        <v>43</v>
      </c>
      <c r="N77" s="527" t="s">
        <v>212</v>
      </c>
      <c r="O77" s="528"/>
      <c r="P77" s="528"/>
      <c r="Q77" s="529"/>
      <c r="R77" s="533" t="s">
        <v>43</v>
      </c>
      <c r="S77" s="534"/>
      <c r="T77" s="537">
        <f>T75/T76</f>
        <v>0.98750000000000004</v>
      </c>
      <c r="U77" s="538"/>
      <c r="V77" s="524" t="s">
        <v>43</v>
      </c>
      <c r="W77" s="524"/>
    </row>
    <row r="78" spans="1:23" ht="21" customHeight="1">
      <c r="A78" s="493" t="s">
        <v>178</v>
      </c>
      <c r="B78" s="494"/>
      <c r="C78" s="494"/>
      <c r="D78" s="494"/>
      <c r="E78" s="494"/>
      <c r="F78" s="494"/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201">
        <v>0</v>
      </c>
      <c r="M78" s="202" t="s">
        <v>43</v>
      </c>
      <c r="N78" s="530"/>
      <c r="O78" s="531"/>
      <c r="P78" s="531"/>
      <c r="Q78" s="532"/>
      <c r="R78" s="535"/>
      <c r="S78" s="536"/>
      <c r="T78" s="539"/>
      <c r="U78" s="540"/>
      <c r="V78" s="524"/>
      <c r="W78" s="524"/>
    </row>
    <row r="79" spans="1:23" ht="33" customHeight="1">
      <c r="A79" s="206"/>
      <c r="B79" s="203"/>
      <c r="C79" s="203"/>
      <c r="D79" s="203"/>
      <c r="E79" s="203"/>
      <c r="F79" s="203"/>
      <c r="G79" s="207"/>
      <c r="H79" s="207"/>
      <c r="I79" s="207"/>
      <c r="J79" s="207"/>
      <c r="K79" s="207"/>
      <c r="L79" s="196"/>
      <c r="M79" s="196"/>
      <c r="N79" s="471" t="s">
        <v>213</v>
      </c>
      <c r="O79" s="472"/>
      <c r="P79" s="472"/>
      <c r="Q79" s="473"/>
      <c r="R79" s="541">
        <f>0.5*R72+0.3*T77+0.2*M70</f>
        <v>0.99625000000000008</v>
      </c>
      <c r="S79" s="542"/>
      <c r="T79" s="542"/>
      <c r="U79" s="543"/>
      <c r="V79" s="544" t="s">
        <v>43</v>
      </c>
      <c r="W79" s="544"/>
    </row>
    <row r="80" spans="1:23" ht="24.75" customHeight="1">
      <c r="A80" s="206"/>
      <c r="B80" s="203"/>
      <c r="C80" s="203"/>
      <c r="D80" s="203"/>
      <c r="E80" s="203"/>
      <c r="F80" s="203"/>
      <c r="G80" s="195"/>
      <c r="H80" s="195"/>
      <c r="I80" s="195"/>
      <c r="J80" s="195"/>
      <c r="K80" s="195"/>
      <c r="L80" s="196"/>
      <c r="M80" s="196"/>
      <c r="N80" s="471" t="s">
        <v>214</v>
      </c>
      <c r="O80" s="472"/>
      <c r="P80" s="472"/>
      <c r="Q80" s="473"/>
      <c r="R80" s="474" t="str">
        <f>IF(R79&gt;=0.95,"Высокая эффективность",IF(AND(R79&lt;0.95,R79&gt;=0.8),"Средняя эффективность",IF(AND(R79&lt;0.8,R79&gt;=0.7),"Эффективность удовлетворительная",IF(R79&lt;0.7,"Эффективность неудовлетворительная",""))))</f>
        <v>Высокая эффективность</v>
      </c>
      <c r="S80" s="474"/>
      <c r="T80" s="474"/>
      <c r="U80" s="474"/>
      <c r="V80" s="544" t="s">
        <v>43</v>
      </c>
      <c r="W80" s="544"/>
    </row>
    <row r="81" spans="1:23" ht="15.75">
      <c r="A81" s="545"/>
      <c r="B81" s="545"/>
      <c r="C81" s="545"/>
      <c r="D81" s="545"/>
      <c r="E81" s="545"/>
      <c r="F81" s="545"/>
      <c r="G81" s="546"/>
      <c r="H81" s="546"/>
      <c r="I81" s="546"/>
      <c r="J81" s="546"/>
      <c r="K81" s="546"/>
      <c r="L81" s="545"/>
      <c r="M81" s="545"/>
      <c r="N81" s="545"/>
      <c r="O81" s="208"/>
      <c r="P81" s="209"/>
      <c r="Q81" s="209"/>
      <c r="R81" s="209"/>
      <c r="S81" s="209"/>
      <c r="T81" s="210"/>
      <c r="U81" s="210"/>
      <c r="V81" s="492"/>
      <c r="W81" s="492"/>
    </row>
    <row r="82" spans="1:23" ht="21" customHeight="1">
      <c r="A82" s="384" t="s">
        <v>215</v>
      </c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6"/>
    </row>
    <row r="83" spans="1:23" ht="187.5" customHeight="1">
      <c r="A83" s="61" t="s">
        <v>54</v>
      </c>
      <c r="B83" s="170" t="s">
        <v>216</v>
      </c>
      <c r="C83" s="59" t="s">
        <v>55</v>
      </c>
      <c r="D83" s="547" t="s">
        <v>217</v>
      </c>
      <c r="E83" s="548"/>
      <c r="F83" s="548"/>
      <c r="G83" s="549"/>
      <c r="H83" s="549"/>
      <c r="I83" s="549"/>
      <c r="J83" s="549"/>
      <c r="K83" s="549"/>
      <c r="L83" s="548"/>
      <c r="M83" s="548"/>
      <c r="N83" s="59" t="s">
        <v>218</v>
      </c>
      <c r="O83" s="211" t="s">
        <v>42</v>
      </c>
      <c r="P83" s="212">
        <v>31</v>
      </c>
      <c r="Q83" s="26">
        <v>3</v>
      </c>
      <c r="R83" s="27">
        <f t="shared" ref="R83:R84" si="25">IF((Q83/P83)&lt;1,Q83/P83,1)</f>
        <v>9.6774193548387094E-2</v>
      </c>
      <c r="S83" s="28" t="s">
        <v>43</v>
      </c>
      <c r="T83" s="28" t="s">
        <v>43</v>
      </c>
      <c r="U83" s="81" t="s">
        <v>43</v>
      </c>
      <c r="V83" s="31" t="str">
        <f t="shared" ref="V83:V84" si="26">IF(R83&gt;=1,"Выполнено.",IF(R83&lt;1,"Не выполнено",""))</f>
        <v>Не выполнено</v>
      </c>
      <c r="W83" s="37" t="s">
        <v>53</v>
      </c>
    </row>
    <row r="84" spans="1:23" ht="105.75" customHeight="1">
      <c r="A84" s="170" t="s">
        <v>54</v>
      </c>
      <c r="B84" s="170" t="s">
        <v>216</v>
      </c>
      <c r="C84" s="59" t="s">
        <v>55</v>
      </c>
      <c r="D84" s="550" t="s">
        <v>219</v>
      </c>
      <c r="E84" s="551"/>
      <c r="F84" s="551"/>
      <c r="G84" s="552"/>
      <c r="H84" s="552"/>
      <c r="I84" s="552"/>
      <c r="J84" s="552"/>
      <c r="K84" s="552"/>
      <c r="L84" s="551"/>
      <c r="M84" s="551"/>
      <c r="N84" s="119" t="s">
        <v>220</v>
      </c>
      <c r="O84" s="213" t="s">
        <v>77</v>
      </c>
      <c r="P84" s="41">
        <v>14</v>
      </c>
      <c r="Q84" s="43">
        <v>30</v>
      </c>
      <c r="R84" s="27">
        <f t="shared" si="25"/>
        <v>1</v>
      </c>
      <c r="S84" s="44" t="s">
        <v>43</v>
      </c>
      <c r="T84" s="44" t="s">
        <v>43</v>
      </c>
      <c r="U84" s="83" t="s">
        <v>43</v>
      </c>
      <c r="V84" s="31" t="str">
        <f t="shared" si="26"/>
        <v>Выполнено.</v>
      </c>
      <c r="W84" s="38"/>
    </row>
    <row r="85" spans="1:23" ht="24" customHeight="1">
      <c r="A85" s="214" t="s">
        <v>54</v>
      </c>
      <c r="B85" s="214" t="s">
        <v>216</v>
      </c>
      <c r="C85" s="214" t="s">
        <v>189</v>
      </c>
      <c r="D85" s="384" t="s">
        <v>221</v>
      </c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553"/>
      <c r="W85" s="554"/>
    </row>
    <row r="86" spans="1:23" ht="142.5" customHeight="1">
      <c r="A86" s="215" t="s">
        <v>54</v>
      </c>
      <c r="B86" s="215" t="s">
        <v>216</v>
      </c>
      <c r="C86" s="216" t="s">
        <v>222</v>
      </c>
      <c r="D86" s="217" t="s">
        <v>223</v>
      </c>
      <c r="E86" s="217" t="s">
        <v>224</v>
      </c>
      <c r="F86" s="180" t="s">
        <v>225</v>
      </c>
      <c r="G86" s="218"/>
      <c r="H86" s="218"/>
      <c r="I86" s="218"/>
      <c r="J86" s="218"/>
      <c r="K86" s="74">
        <f t="shared" ref="K86:K88" si="27">H86-I86+J86</f>
        <v>0</v>
      </c>
      <c r="L86" s="219"/>
      <c r="M86" s="76" t="e">
        <f t="shared" si="5"/>
        <v>#DIV/0!</v>
      </c>
      <c r="N86" s="180" t="s">
        <v>226</v>
      </c>
      <c r="O86" s="220" t="s">
        <v>77</v>
      </c>
      <c r="P86" s="181">
        <v>2</v>
      </c>
      <c r="Q86" s="221">
        <v>0</v>
      </c>
      <c r="R86" s="78" t="s">
        <v>43</v>
      </c>
      <c r="S86" s="78" t="s">
        <v>43</v>
      </c>
      <c r="T86" s="79">
        <f t="shared" ref="T86:T88" si="28">IF((Q86/P86)&lt;1,Q86/P86,1)</f>
        <v>0</v>
      </c>
      <c r="U86" s="80" t="s">
        <v>43</v>
      </c>
      <c r="V86" s="98" t="str">
        <f t="shared" ref="V86:V88" si="29">IF(T86&gt;=1,"Выполнено.",IF(T86&lt;1,"Не выполнено",""))</f>
        <v>Не выполнено</v>
      </c>
      <c r="W86" s="99" t="s">
        <v>227</v>
      </c>
    </row>
    <row r="87" spans="1:23" ht="103.5" customHeight="1">
      <c r="A87" s="123" t="s">
        <v>54</v>
      </c>
      <c r="B87" s="123" t="s">
        <v>216</v>
      </c>
      <c r="C87" s="124" t="s">
        <v>228</v>
      </c>
      <c r="D87" s="123" t="s">
        <v>229</v>
      </c>
      <c r="E87" s="108" t="s">
        <v>230</v>
      </c>
      <c r="F87" s="108" t="s">
        <v>117</v>
      </c>
      <c r="G87" s="186"/>
      <c r="H87" s="186"/>
      <c r="I87" s="186"/>
      <c r="J87" s="186"/>
      <c r="K87" s="222">
        <f t="shared" si="27"/>
        <v>0</v>
      </c>
      <c r="L87" s="175">
        <v>0</v>
      </c>
      <c r="M87" s="113" t="e">
        <f t="shared" si="5"/>
        <v>#DIV/0!</v>
      </c>
      <c r="N87" s="108" t="s">
        <v>231</v>
      </c>
      <c r="O87" s="223" t="s">
        <v>77</v>
      </c>
      <c r="P87" s="176">
        <v>35</v>
      </c>
      <c r="Q87" s="224">
        <v>33</v>
      </c>
      <c r="R87" s="188" t="s">
        <v>43</v>
      </c>
      <c r="S87" s="188" t="s">
        <v>43</v>
      </c>
      <c r="T87" s="116">
        <f t="shared" si="28"/>
        <v>0.94285714285714284</v>
      </c>
      <c r="U87" s="117" t="s">
        <v>43</v>
      </c>
      <c r="V87" s="225" t="str">
        <f t="shared" si="29"/>
        <v>Не выполнено</v>
      </c>
      <c r="W87" s="226" t="s">
        <v>232</v>
      </c>
    </row>
    <row r="88" spans="1:23" ht="216.75" customHeight="1">
      <c r="A88" s="123" t="s">
        <v>54</v>
      </c>
      <c r="B88" s="123" t="s">
        <v>216</v>
      </c>
      <c r="C88" s="124" t="s">
        <v>233</v>
      </c>
      <c r="D88" s="108" t="s">
        <v>234</v>
      </c>
      <c r="E88" s="108" t="s">
        <v>93</v>
      </c>
      <c r="F88" s="108" t="s">
        <v>117</v>
      </c>
      <c r="G88" s="186"/>
      <c r="H88" s="186"/>
      <c r="I88" s="186"/>
      <c r="J88" s="186"/>
      <c r="K88" s="222">
        <f t="shared" si="27"/>
        <v>0</v>
      </c>
      <c r="L88" s="175">
        <v>0</v>
      </c>
      <c r="M88" s="113" t="e">
        <f t="shared" si="5"/>
        <v>#DIV/0!</v>
      </c>
      <c r="N88" s="108" t="s">
        <v>235</v>
      </c>
      <c r="O88" s="223" t="s">
        <v>77</v>
      </c>
      <c r="P88" s="176">
        <v>40</v>
      </c>
      <c r="Q88" s="224">
        <v>96</v>
      </c>
      <c r="R88" s="188" t="s">
        <v>43</v>
      </c>
      <c r="S88" s="188" t="s">
        <v>43</v>
      </c>
      <c r="T88" s="116">
        <f t="shared" si="28"/>
        <v>1</v>
      </c>
      <c r="U88" s="117" t="s">
        <v>43</v>
      </c>
      <c r="V88" s="31" t="str">
        <f t="shared" si="29"/>
        <v>Выполнено.</v>
      </c>
      <c r="W88" s="38"/>
    </row>
    <row r="89" spans="1:23" ht="18.75" customHeight="1">
      <c r="A89" s="555" t="s">
        <v>236</v>
      </c>
      <c r="B89" s="555"/>
      <c r="C89" s="555"/>
      <c r="D89" s="555"/>
      <c r="E89" s="555"/>
      <c r="F89" s="555"/>
      <c r="G89" s="195"/>
      <c r="H89" s="195"/>
      <c r="I89" s="195"/>
      <c r="J89" s="195"/>
      <c r="K89" s="195"/>
      <c r="L89" s="196"/>
      <c r="M89" s="196"/>
      <c r="N89" s="196"/>
      <c r="O89" s="196"/>
      <c r="P89" s="196"/>
      <c r="Q89" s="157"/>
      <c r="R89" s="157"/>
      <c r="S89" s="157"/>
      <c r="T89" s="227"/>
      <c r="U89" s="154"/>
      <c r="V89" s="556"/>
      <c r="W89" s="556"/>
    </row>
    <row r="90" spans="1:23" ht="21.75" customHeight="1">
      <c r="A90" s="501" t="s">
        <v>163</v>
      </c>
      <c r="B90" s="502"/>
      <c r="C90" s="502"/>
      <c r="D90" s="502"/>
      <c r="E90" s="502"/>
      <c r="F90" s="503"/>
      <c r="G90" s="200">
        <f t="shared" ref="G90:L90" si="30">G91+G96</f>
        <v>0</v>
      </c>
      <c r="H90" s="200">
        <f t="shared" si="30"/>
        <v>0</v>
      </c>
      <c r="I90" s="200">
        <f t="shared" si="30"/>
        <v>0</v>
      </c>
      <c r="J90" s="200">
        <f t="shared" si="30"/>
        <v>0</v>
      </c>
      <c r="K90" s="200">
        <f t="shared" si="30"/>
        <v>0</v>
      </c>
      <c r="L90" s="200">
        <f t="shared" si="30"/>
        <v>0</v>
      </c>
      <c r="M90" s="145"/>
      <c r="N90" s="495" t="s">
        <v>237</v>
      </c>
      <c r="O90" s="496"/>
      <c r="P90" s="496"/>
      <c r="Q90" s="497"/>
      <c r="R90" s="557">
        <f>SUM(R83:R84)</f>
        <v>1.096774193548387</v>
      </c>
      <c r="S90" s="558"/>
      <c r="T90" s="559" t="s">
        <v>43</v>
      </c>
      <c r="U90" s="560"/>
      <c r="V90" s="561" t="s">
        <v>43</v>
      </c>
      <c r="W90" s="561"/>
    </row>
    <row r="91" spans="1:23" ht="37.5" customHeight="1">
      <c r="A91" s="562" t="s">
        <v>165</v>
      </c>
      <c r="B91" s="562"/>
      <c r="C91" s="562"/>
      <c r="D91" s="562"/>
      <c r="E91" s="562"/>
      <c r="F91" s="562"/>
      <c r="G91" s="127">
        <f t="shared" ref="G91:L91" si="31">SUM(G93:G95)</f>
        <v>0</v>
      </c>
      <c r="H91" s="127">
        <f t="shared" si="31"/>
        <v>0</v>
      </c>
      <c r="I91" s="127">
        <f t="shared" si="31"/>
        <v>0</v>
      </c>
      <c r="J91" s="127">
        <f t="shared" si="31"/>
        <v>0</v>
      </c>
      <c r="K91" s="127">
        <f t="shared" si="31"/>
        <v>0</v>
      </c>
      <c r="L91" s="201">
        <f t="shared" si="31"/>
        <v>0</v>
      </c>
      <c r="M91" s="202" t="s">
        <v>43</v>
      </c>
      <c r="N91" s="495" t="s">
        <v>238</v>
      </c>
      <c r="O91" s="496"/>
      <c r="P91" s="496"/>
      <c r="Q91" s="497"/>
      <c r="R91" s="563">
        <v>2</v>
      </c>
      <c r="S91" s="564"/>
      <c r="T91" s="559" t="s">
        <v>43</v>
      </c>
      <c r="U91" s="560"/>
      <c r="V91" s="561" t="s">
        <v>43</v>
      </c>
      <c r="W91" s="561"/>
    </row>
    <row r="92" spans="1:23" ht="15" customHeight="1">
      <c r="A92" s="565" t="s">
        <v>167</v>
      </c>
      <c r="B92" s="565"/>
      <c r="C92" s="565"/>
      <c r="D92" s="565"/>
      <c r="E92" s="565"/>
      <c r="F92" s="565"/>
      <c r="G92" s="127"/>
      <c r="H92" s="127"/>
      <c r="I92" s="127"/>
      <c r="J92" s="127"/>
      <c r="K92" s="127"/>
      <c r="L92" s="201"/>
      <c r="M92" s="155"/>
      <c r="N92" s="566" t="s">
        <v>239</v>
      </c>
      <c r="O92" s="567"/>
      <c r="P92" s="567"/>
      <c r="Q92" s="568"/>
      <c r="R92" s="575">
        <f>R90/R91</f>
        <v>0.54838709677419351</v>
      </c>
      <c r="S92" s="576"/>
      <c r="T92" s="581" t="s">
        <v>43</v>
      </c>
      <c r="U92" s="582"/>
      <c r="V92" s="561" t="s">
        <v>43</v>
      </c>
      <c r="W92" s="561"/>
    </row>
    <row r="93" spans="1:23" ht="41.25" customHeight="1">
      <c r="A93" s="565" t="s">
        <v>169</v>
      </c>
      <c r="B93" s="565"/>
      <c r="C93" s="565"/>
      <c r="D93" s="565"/>
      <c r="E93" s="565"/>
      <c r="F93" s="565"/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201">
        <v>0</v>
      </c>
      <c r="M93" s="155" t="s">
        <v>43</v>
      </c>
      <c r="N93" s="569"/>
      <c r="O93" s="570"/>
      <c r="P93" s="570"/>
      <c r="Q93" s="571"/>
      <c r="R93" s="577"/>
      <c r="S93" s="578"/>
      <c r="T93" s="583"/>
      <c r="U93" s="584"/>
      <c r="V93" s="561"/>
      <c r="W93" s="561"/>
    </row>
    <row r="94" spans="1:23" ht="27" customHeight="1">
      <c r="A94" s="565" t="s">
        <v>170</v>
      </c>
      <c r="B94" s="565"/>
      <c r="C94" s="565"/>
      <c r="D94" s="565"/>
      <c r="E94" s="565"/>
      <c r="F94" s="565"/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201">
        <v>0</v>
      </c>
      <c r="M94" s="155" t="s">
        <v>43</v>
      </c>
      <c r="N94" s="572"/>
      <c r="O94" s="573"/>
      <c r="P94" s="573"/>
      <c r="Q94" s="574"/>
      <c r="R94" s="579"/>
      <c r="S94" s="580"/>
      <c r="T94" s="585"/>
      <c r="U94" s="586"/>
      <c r="V94" s="561"/>
      <c r="W94" s="561"/>
    </row>
    <row r="95" spans="1:23" ht="24.75" customHeight="1">
      <c r="A95" s="562" t="s">
        <v>172</v>
      </c>
      <c r="B95" s="562"/>
      <c r="C95" s="562"/>
      <c r="D95" s="562"/>
      <c r="E95" s="562"/>
      <c r="F95" s="562"/>
      <c r="G95" s="127">
        <f t="shared" ref="G95:L95" si="32">G86</f>
        <v>0</v>
      </c>
      <c r="H95" s="127">
        <f t="shared" si="32"/>
        <v>0</v>
      </c>
      <c r="I95" s="127">
        <f t="shared" si="32"/>
        <v>0</v>
      </c>
      <c r="J95" s="127">
        <f t="shared" si="32"/>
        <v>0</v>
      </c>
      <c r="K95" s="127">
        <f t="shared" si="32"/>
        <v>0</v>
      </c>
      <c r="L95" s="201">
        <f t="shared" si="32"/>
        <v>0</v>
      </c>
      <c r="M95" s="202" t="s">
        <v>43</v>
      </c>
      <c r="N95" s="445" t="s">
        <v>240</v>
      </c>
      <c r="O95" s="446"/>
      <c r="P95" s="446"/>
      <c r="Q95" s="447"/>
      <c r="R95" s="448" t="s">
        <v>43</v>
      </c>
      <c r="S95" s="449"/>
      <c r="T95" s="520">
        <f>SUM(T86:T88)</f>
        <v>1.9428571428571428</v>
      </c>
      <c r="U95" s="521"/>
      <c r="V95" s="524" t="s">
        <v>43</v>
      </c>
      <c r="W95" s="524"/>
    </row>
    <row r="96" spans="1:23" ht="45" customHeight="1">
      <c r="A96" s="493" t="s">
        <v>174</v>
      </c>
      <c r="B96" s="494"/>
      <c r="C96" s="494"/>
      <c r="D96" s="494"/>
      <c r="E96" s="494"/>
      <c r="F96" s="587"/>
      <c r="G96" s="127">
        <v>0</v>
      </c>
      <c r="H96" s="127">
        <v>0</v>
      </c>
      <c r="I96" s="127">
        <v>0</v>
      </c>
      <c r="J96" s="127">
        <v>0</v>
      </c>
      <c r="K96" s="127">
        <v>0</v>
      </c>
      <c r="L96" s="201">
        <v>0</v>
      </c>
      <c r="M96" s="202" t="s">
        <v>43</v>
      </c>
      <c r="N96" s="445" t="s">
        <v>241</v>
      </c>
      <c r="O96" s="446"/>
      <c r="P96" s="446"/>
      <c r="Q96" s="447"/>
      <c r="R96" s="448" t="s">
        <v>43</v>
      </c>
      <c r="S96" s="449"/>
      <c r="T96" s="588">
        <v>3</v>
      </c>
      <c r="U96" s="589"/>
      <c r="V96" s="524" t="s">
        <v>43</v>
      </c>
      <c r="W96" s="524"/>
    </row>
    <row r="97" spans="1:24" ht="28.5" customHeight="1">
      <c r="A97" s="493" t="s">
        <v>176</v>
      </c>
      <c r="B97" s="494"/>
      <c r="C97" s="494"/>
      <c r="D97" s="494"/>
      <c r="E97" s="494"/>
      <c r="F97" s="587"/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201">
        <v>0</v>
      </c>
      <c r="M97" s="202" t="s">
        <v>43</v>
      </c>
      <c r="N97" s="453" t="s">
        <v>242</v>
      </c>
      <c r="O97" s="454"/>
      <c r="P97" s="454"/>
      <c r="Q97" s="455"/>
      <c r="R97" s="593" t="s">
        <v>43</v>
      </c>
      <c r="S97" s="593"/>
      <c r="T97" s="594">
        <f>T95/T96</f>
        <v>0.64761904761904765</v>
      </c>
      <c r="U97" s="595"/>
      <c r="V97" s="524" t="s">
        <v>43</v>
      </c>
      <c r="W97" s="524"/>
    </row>
    <row r="98" spans="1:24" ht="27" customHeight="1">
      <c r="A98" s="598" t="s">
        <v>178</v>
      </c>
      <c r="B98" s="599"/>
      <c r="C98" s="599"/>
      <c r="D98" s="599"/>
      <c r="E98" s="599"/>
      <c r="F98" s="600"/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201">
        <v>0</v>
      </c>
      <c r="M98" s="202" t="s">
        <v>43</v>
      </c>
      <c r="N98" s="590"/>
      <c r="O98" s="591"/>
      <c r="P98" s="591"/>
      <c r="Q98" s="592"/>
      <c r="R98" s="593"/>
      <c r="S98" s="593"/>
      <c r="T98" s="596"/>
      <c r="U98" s="597"/>
      <c r="V98" s="524"/>
      <c r="W98" s="524"/>
    </row>
    <row r="99" spans="1:24" ht="36" customHeight="1">
      <c r="A99" s="228"/>
      <c r="B99" s="229"/>
      <c r="C99" s="229"/>
      <c r="D99" s="229"/>
      <c r="E99" s="229"/>
      <c r="F99" s="229"/>
      <c r="G99" s="230"/>
      <c r="H99" s="230"/>
      <c r="I99" s="230"/>
      <c r="J99" s="230"/>
      <c r="K99" s="230"/>
      <c r="L99" s="229"/>
      <c r="M99" s="229"/>
      <c r="N99" s="601" t="s">
        <v>243</v>
      </c>
      <c r="O99" s="602"/>
      <c r="P99" s="602"/>
      <c r="Q99" s="603"/>
      <c r="R99" s="604">
        <f>0.5*R92+0.3*T97+0.2*M90</f>
        <v>0.46847926267281104</v>
      </c>
      <c r="S99" s="605"/>
      <c r="T99" s="605"/>
      <c r="U99" s="606"/>
      <c r="V99" s="607" t="s">
        <v>43</v>
      </c>
      <c r="W99" s="607"/>
    </row>
    <row r="100" spans="1:24" ht="32.25" customHeight="1">
      <c r="A100" s="206"/>
      <c r="B100" s="203"/>
      <c r="C100" s="203"/>
      <c r="D100" s="203"/>
      <c r="E100" s="203"/>
      <c r="F100" s="203"/>
      <c r="G100" s="231"/>
      <c r="H100" s="231"/>
      <c r="I100" s="231"/>
      <c r="J100" s="231"/>
      <c r="K100" s="231"/>
      <c r="L100" s="203"/>
      <c r="M100" s="203"/>
      <c r="N100" s="471" t="s">
        <v>244</v>
      </c>
      <c r="O100" s="472"/>
      <c r="P100" s="472"/>
      <c r="Q100" s="473"/>
      <c r="R100" s="474" t="str">
        <f>IF(R99&gt;=0.95,"Высокая эффективность",IF(AND(R99&lt;0.95,R99&gt;=0.8),"Средняя эффективность",IF(AND(R99&lt;0.8,R99&gt;=0.7),"Эффективность удовлетворительная",IF(R99&lt;0.7,"Эффективность неудовлетворительная",""))))</f>
        <v>Эффективность неудовлетворительная</v>
      </c>
      <c r="S100" s="474"/>
      <c r="T100" s="474"/>
      <c r="U100" s="474"/>
      <c r="V100" s="607" t="s">
        <v>43</v>
      </c>
      <c r="W100" s="607"/>
    </row>
    <row r="101" spans="1:24" ht="22.5" customHeight="1">
      <c r="A101" s="160"/>
      <c r="B101" s="160"/>
      <c r="C101" s="160"/>
      <c r="D101" s="160"/>
      <c r="E101" s="160"/>
      <c r="F101" s="160"/>
      <c r="G101" s="159"/>
      <c r="H101" s="159"/>
      <c r="I101" s="159"/>
      <c r="J101" s="159"/>
      <c r="K101" s="159"/>
      <c r="L101" s="160"/>
      <c r="M101" s="160"/>
      <c r="N101" s="232"/>
      <c r="O101" s="233"/>
      <c r="P101" s="233"/>
      <c r="Q101" s="233"/>
      <c r="R101" s="234"/>
      <c r="S101" s="234"/>
      <c r="T101" s="235"/>
      <c r="U101" s="236"/>
      <c r="V101" s="608"/>
      <c r="W101" s="608"/>
    </row>
    <row r="102" spans="1:24" ht="15.75">
      <c r="A102" s="609" t="s">
        <v>245</v>
      </c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</row>
    <row r="103" spans="1:24" ht="138.75" customHeight="1">
      <c r="A103" s="237" t="s">
        <v>54</v>
      </c>
      <c r="B103" s="170" t="s">
        <v>246</v>
      </c>
      <c r="C103" s="170" t="s">
        <v>55</v>
      </c>
      <c r="D103" s="612" t="s">
        <v>247</v>
      </c>
      <c r="E103" s="613"/>
      <c r="F103" s="613"/>
      <c r="G103" s="614"/>
      <c r="H103" s="614"/>
      <c r="I103" s="614"/>
      <c r="J103" s="614"/>
      <c r="K103" s="614"/>
      <c r="L103" s="613"/>
      <c r="M103" s="613"/>
      <c r="N103" s="59" t="s">
        <v>248</v>
      </c>
      <c r="O103" s="25" t="s">
        <v>42</v>
      </c>
      <c r="P103" s="25">
        <v>100</v>
      </c>
      <c r="Q103" s="238">
        <v>83.5</v>
      </c>
      <c r="R103" s="27" t="s">
        <v>43</v>
      </c>
      <c r="S103" s="239" t="s">
        <v>43</v>
      </c>
      <c r="T103" s="239" t="s">
        <v>43</v>
      </c>
      <c r="U103" s="240" t="s">
        <v>43</v>
      </c>
      <c r="V103" s="62" t="s">
        <v>66</v>
      </c>
      <c r="W103" s="38"/>
    </row>
    <row r="104" spans="1:24" ht="89.25" customHeight="1">
      <c r="A104" s="237" t="s">
        <v>54</v>
      </c>
      <c r="B104" s="170" t="s">
        <v>246</v>
      </c>
      <c r="C104" s="170" t="s">
        <v>55</v>
      </c>
      <c r="D104" s="547" t="s">
        <v>249</v>
      </c>
      <c r="E104" s="551"/>
      <c r="F104" s="551"/>
      <c r="G104" s="552"/>
      <c r="H104" s="552"/>
      <c r="I104" s="552"/>
      <c r="J104" s="552"/>
      <c r="K104" s="552"/>
      <c r="L104" s="551"/>
      <c r="M104" s="551"/>
      <c r="N104" s="119" t="s">
        <v>250</v>
      </c>
      <c r="O104" s="41" t="s">
        <v>42</v>
      </c>
      <c r="P104" s="41">
        <v>100</v>
      </c>
      <c r="Q104" s="241">
        <v>83.5</v>
      </c>
      <c r="R104" s="27" t="s">
        <v>43</v>
      </c>
      <c r="S104" s="242" t="s">
        <v>43</v>
      </c>
      <c r="T104" s="242" t="s">
        <v>43</v>
      </c>
      <c r="U104" s="243" t="s">
        <v>43</v>
      </c>
      <c r="V104" s="62" t="s">
        <v>66</v>
      </c>
      <c r="W104" s="38"/>
    </row>
    <row r="105" spans="1:24" ht="15.75" customHeight="1">
      <c r="A105" s="244" t="s">
        <v>54</v>
      </c>
      <c r="B105" s="122" t="s">
        <v>246</v>
      </c>
      <c r="C105" s="122" t="s">
        <v>189</v>
      </c>
      <c r="D105" s="228"/>
      <c r="E105" s="384" t="s">
        <v>251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6"/>
    </row>
    <row r="106" spans="1:24" ht="135.75" customHeight="1">
      <c r="A106" s="123" t="s">
        <v>54</v>
      </c>
      <c r="B106" s="245" t="s">
        <v>246</v>
      </c>
      <c r="C106" s="124" t="s">
        <v>252</v>
      </c>
      <c r="D106" s="139" t="s">
        <v>253</v>
      </c>
      <c r="E106" s="125" t="s">
        <v>254</v>
      </c>
      <c r="F106" s="108" t="s">
        <v>87</v>
      </c>
      <c r="G106" s="246">
        <v>13332.5</v>
      </c>
      <c r="H106" s="246">
        <v>12790.48</v>
      </c>
      <c r="I106" s="247">
        <v>4.5</v>
      </c>
      <c r="J106" s="246">
        <v>24.4</v>
      </c>
      <c r="K106" s="222">
        <f t="shared" ref="K106:K123" si="33">H106-I106+J106</f>
        <v>12810.38</v>
      </c>
      <c r="L106" s="248"/>
      <c r="M106" s="113">
        <f t="shared" ref="M106:M138" si="34">IF((K106/(G106-L106))&lt;1,(K106/(G106-L106)),1)</f>
        <v>0.96083855240952554</v>
      </c>
      <c r="N106" s="249" t="s">
        <v>255</v>
      </c>
      <c r="O106" s="250" t="s">
        <v>42</v>
      </c>
      <c r="P106" s="114">
        <v>100</v>
      </c>
      <c r="Q106" s="251">
        <v>100</v>
      </c>
      <c r="R106" s="252" t="s">
        <v>43</v>
      </c>
      <c r="S106" s="252" t="s">
        <v>43</v>
      </c>
      <c r="T106" s="116">
        <f t="shared" ref="T106:T123" si="35">IF((Q106/P106)&lt;1,Q106/P106,1)</f>
        <v>1</v>
      </c>
      <c r="U106" s="253" t="s">
        <v>43</v>
      </c>
      <c r="V106" s="31" t="str">
        <f t="shared" ref="V106:V108" si="36">IF(T106&gt;=1,"Выполнено.",IF(T106&lt;1,"Не выполнено",""))</f>
        <v>Выполнено.</v>
      </c>
      <c r="W106" s="38"/>
    </row>
    <row r="107" spans="1:24" ht="112.5" customHeight="1">
      <c r="A107" s="123" t="s">
        <v>54</v>
      </c>
      <c r="B107" s="245" t="s">
        <v>246</v>
      </c>
      <c r="C107" s="124" t="s">
        <v>256</v>
      </c>
      <c r="D107" s="254" t="s">
        <v>257</v>
      </c>
      <c r="E107" s="255" t="s">
        <v>254</v>
      </c>
      <c r="F107" s="108" t="s">
        <v>87</v>
      </c>
      <c r="G107" s="256">
        <v>11</v>
      </c>
      <c r="H107" s="256">
        <v>10.83</v>
      </c>
      <c r="I107" s="257">
        <v>2.8</v>
      </c>
      <c r="J107" s="256">
        <v>2.2999999999999998</v>
      </c>
      <c r="K107" s="222">
        <f t="shared" si="33"/>
        <v>10.330000000000002</v>
      </c>
      <c r="L107" s="248"/>
      <c r="M107" s="113">
        <f t="shared" si="34"/>
        <v>0.93909090909090931</v>
      </c>
      <c r="N107" s="249" t="s">
        <v>258</v>
      </c>
      <c r="O107" s="250" t="s">
        <v>42</v>
      </c>
      <c r="P107" s="114">
        <v>100</v>
      </c>
      <c r="Q107" s="251">
        <v>100</v>
      </c>
      <c r="R107" s="252" t="s">
        <v>43</v>
      </c>
      <c r="S107" s="252" t="s">
        <v>43</v>
      </c>
      <c r="T107" s="116">
        <f t="shared" si="35"/>
        <v>1</v>
      </c>
      <c r="U107" s="253" t="s">
        <v>43</v>
      </c>
      <c r="V107" s="31" t="str">
        <f t="shared" si="36"/>
        <v>Выполнено.</v>
      </c>
      <c r="W107" s="38"/>
      <c r="X107" s="258"/>
    </row>
    <row r="108" spans="1:24" ht="108" customHeight="1">
      <c r="A108" s="615" t="s">
        <v>54</v>
      </c>
      <c r="B108" s="617" t="s">
        <v>246</v>
      </c>
      <c r="C108" s="619" t="s">
        <v>259</v>
      </c>
      <c r="D108" s="621" t="s">
        <v>260</v>
      </c>
      <c r="E108" s="393" t="s">
        <v>261</v>
      </c>
      <c r="F108" s="126" t="s">
        <v>75</v>
      </c>
      <c r="G108" s="256">
        <v>8936.1</v>
      </c>
      <c r="H108" s="256">
        <v>8791.35</v>
      </c>
      <c r="I108" s="256">
        <v>0</v>
      </c>
      <c r="J108" s="256">
        <v>0</v>
      </c>
      <c r="K108" s="222">
        <f t="shared" si="33"/>
        <v>8791.35</v>
      </c>
      <c r="L108" s="248"/>
      <c r="M108" s="113">
        <f t="shared" si="34"/>
        <v>0.98380165844160206</v>
      </c>
      <c r="N108" s="622" t="s">
        <v>262</v>
      </c>
      <c r="O108" s="624" t="s">
        <v>77</v>
      </c>
      <c r="P108" s="626">
        <v>136</v>
      </c>
      <c r="Q108" s="628">
        <v>137</v>
      </c>
      <c r="R108" s="630" t="s">
        <v>43</v>
      </c>
      <c r="S108" s="630" t="s">
        <v>43</v>
      </c>
      <c r="T108" s="632">
        <f t="shared" si="35"/>
        <v>1</v>
      </c>
      <c r="U108" s="634" t="s">
        <v>43</v>
      </c>
      <c r="V108" s="636" t="str">
        <f t="shared" si="36"/>
        <v>Выполнено.</v>
      </c>
      <c r="W108" s="638"/>
    </row>
    <row r="109" spans="1:24" ht="108" customHeight="1">
      <c r="A109" s="616"/>
      <c r="B109" s="618"/>
      <c r="C109" s="620"/>
      <c r="D109" s="621"/>
      <c r="E109" s="394"/>
      <c r="F109" s="126" t="s">
        <v>87</v>
      </c>
      <c r="G109" s="256">
        <v>903.4</v>
      </c>
      <c r="H109" s="256">
        <v>807.41</v>
      </c>
      <c r="I109" s="256">
        <v>0</v>
      </c>
      <c r="J109" s="256">
        <v>0</v>
      </c>
      <c r="K109" s="222">
        <f t="shared" si="33"/>
        <v>807.41</v>
      </c>
      <c r="L109" s="248"/>
      <c r="M109" s="113">
        <f t="shared" si="34"/>
        <v>0.89374584901483289</v>
      </c>
      <c r="N109" s="623"/>
      <c r="O109" s="625"/>
      <c r="P109" s="627"/>
      <c r="Q109" s="629"/>
      <c r="R109" s="631"/>
      <c r="S109" s="631"/>
      <c r="T109" s="633"/>
      <c r="U109" s="635"/>
      <c r="V109" s="637"/>
      <c r="W109" s="639"/>
    </row>
    <row r="110" spans="1:24" ht="171.75" customHeight="1">
      <c r="A110" s="615" t="s">
        <v>54</v>
      </c>
      <c r="B110" s="617" t="s">
        <v>246</v>
      </c>
      <c r="C110" s="619" t="s">
        <v>263</v>
      </c>
      <c r="D110" s="393" t="s">
        <v>264</v>
      </c>
      <c r="E110" s="393" t="s">
        <v>265</v>
      </c>
      <c r="F110" s="263" t="s">
        <v>75</v>
      </c>
      <c r="G110" s="264">
        <v>9187.7999999999993</v>
      </c>
      <c r="H110" s="265">
        <v>6697.27</v>
      </c>
      <c r="I110" s="265">
        <v>0</v>
      </c>
      <c r="J110" s="265">
        <v>1.8</v>
      </c>
      <c r="K110" s="266">
        <f t="shared" si="33"/>
        <v>6699.0700000000006</v>
      </c>
      <c r="L110" s="248"/>
      <c r="M110" s="113">
        <f t="shared" si="34"/>
        <v>0.72912666797274661</v>
      </c>
      <c r="N110" s="622" t="s">
        <v>266</v>
      </c>
      <c r="O110" s="624" t="s">
        <v>42</v>
      </c>
      <c r="P110" s="626">
        <v>0</v>
      </c>
      <c r="Q110" s="628">
        <v>0.9</v>
      </c>
      <c r="R110" s="630" t="s">
        <v>43</v>
      </c>
      <c r="S110" s="630" t="s">
        <v>43</v>
      </c>
      <c r="T110" s="630" t="s">
        <v>43</v>
      </c>
      <c r="U110" s="640">
        <f>IFERROR(P110/Q110,1)</f>
        <v>0</v>
      </c>
      <c r="V110" s="636" t="str">
        <f>IF(U110&gt;=1,"Выполнено.",IF(U110&lt;1,"Не выполнено",""))</f>
        <v>Не выполнено</v>
      </c>
      <c r="W110" s="643" t="s">
        <v>267</v>
      </c>
    </row>
    <row r="111" spans="1:24" ht="171.75" customHeight="1">
      <c r="A111" s="616"/>
      <c r="B111" s="618"/>
      <c r="C111" s="620"/>
      <c r="D111" s="394"/>
      <c r="E111" s="394"/>
      <c r="F111" s="263" t="s">
        <v>87</v>
      </c>
      <c r="G111" s="264">
        <v>898.4</v>
      </c>
      <c r="H111" s="265">
        <v>898.4</v>
      </c>
      <c r="I111" s="265">
        <v>0</v>
      </c>
      <c r="J111" s="265">
        <v>0</v>
      </c>
      <c r="K111" s="266">
        <f t="shared" si="33"/>
        <v>898.4</v>
      </c>
      <c r="L111" s="267"/>
      <c r="M111" s="113">
        <f t="shared" si="34"/>
        <v>1</v>
      </c>
      <c r="N111" s="623"/>
      <c r="O111" s="625"/>
      <c r="P111" s="627"/>
      <c r="Q111" s="629"/>
      <c r="R111" s="631"/>
      <c r="S111" s="631"/>
      <c r="T111" s="631"/>
      <c r="U111" s="641"/>
      <c r="V111" s="642"/>
      <c r="W111" s="644"/>
    </row>
    <row r="112" spans="1:24" ht="170.25" customHeight="1">
      <c r="A112" s="123" t="s">
        <v>54</v>
      </c>
      <c r="B112" s="123" t="s">
        <v>246</v>
      </c>
      <c r="C112" s="107" t="s">
        <v>268</v>
      </c>
      <c r="D112" s="217" t="s">
        <v>269</v>
      </c>
      <c r="E112" s="268" t="s">
        <v>254</v>
      </c>
      <c r="F112" s="108" t="s">
        <v>87</v>
      </c>
      <c r="G112" s="269">
        <v>0</v>
      </c>
      <c r="H112" s="265">
        <v>0</v>
      </c>
      <c r="I112" s="265">
        <v>0</v>
      </c>
      <c r="J112" s="265">
        <v>0</v>
      </c>
      <c r="K112" s="270">
        <f t="shared" si="33"/>
        <v>0</v>
      </c>
      <c r="L112" s="271"/>
      <c r="M112" s="272" t="e">
        <f t="shared" si="34"/>
        <v>#DIV/0!</v>
      </c>
      <c r="N112" s="273" t="s">
        <v>270</v>
      </c>
      <c r="O112" s="250" t="s">
        <v>42</v>
      </c>
      <c r="P112" s="114">
        <v>100</v>
      </c>
      <c r="Q112" s="224">
        <v>0</v>
      </c>
      <c r="R112" s="259" t="s">
        <v>43</v>
      </c>
      <c r="S112" s="259" t="s">
        <v>43</v>
      </c>
      <c r="T112" s="260">
        <f t="shared" si="35"/>
        <v>0</v>
      </c>
      <c r="U112" s="261" t="s">
        <v>43</v>
      </c>
      <c r="V112" s="98" t="str">
        <f>IF(T112&gt;=1,"Выполнено.",IF(T112&lt;1,"Не выполнено",""))</f>
        <v>Не выполнено</v>
      </c>
      <c r="W112" s="274" t="s">
        <v>271</v>
      </c>
    </row>
    <row r="113" spans="1:23" ht="170.25" customHeight="1">
      <c r="A113" s="275" t="s">
        <v>54</v>
      </c>
      <c r="B113" s="123" t="s">
        <v>246</v>
      </c>
      <c r="C113" s="107" t="s">
        <v>272</v>
      </c>
      <c r="D113" s="217" t="s">
        <v>273</v>
      </c>
      <c r="E113" s="268" t="s">
        <v>254</v>
      </c>
      <c r="F113" s="108" t="s">
        <v>87</v>
      </c>
      <c r="G113" s="276">
        <v>3700</v>
      </c>
      <c r="H113" s="265">
        <v>3700</v>
      </c>
      <c r="I113" s="90">
        <v>0</v>
      </c>
      <c r="J113" s="265">
        <v>0</v>
      </c>
      <c r="K113" s="277">
        <f t="shared" si="33"/>
        <v>3700</v>
      </c>
      <c r="L113" s="271"/>
      <c r="M113" s="272">
        <f t="shared" si="34"/>
        <v>1</v>
      </c>
      <c r="N113" s="273" t="s">
        <v>274</v>
      </c>
      <c r="O113" s="250" t="s">
        <v>77</v>
      </c>
      <c r="P113" s="114">
        <v>6600</v>
      </c>
      <c r="Q113" s="278">
        <v>6425</v>
      </c>
      <c r="R113" s="279" t="s">
        <v>43</v>
      </c>
      <c r="S113" s="279" t="s">
        <v>43</v>
      </c>
      <c r="T113" s="279" t="s">
        <v>43</v>
      </c>
      <c r="U113" s="280" t="s">
        <v>43</v>
      </c>
      <c r="V113" s="281" t="s">
        <v>66</v>
      </c>
      <c r="W113" s="34"/>
    </row>
    <row r="114" spans="1:23" ht="170.25" customHeight="1">
      <c r="A114" s="275" t="s">
        <v>54</v>
      </c>
      <c r="B114" s="123" t="s">
        <v>246</v>
      </c>
      <c r="C114" s="107" t="s">
        <v>275</v>
      </c>
      <c r="D114" s="139" t="s">
        <v>276</v>
      </c>
      <c r="E114" s="282" t="s">
        <v>254</v>
      </c>
      <c r="F114" s="283" t="s">
        <v>87</v>
      </c>
      <c r="G114" s="265">
        <v>5</v>
      </c>
      <c r="H114" s="265">
        <v>5</v>
      </c>
      <c r="I114" s="90">
        <v>0</v>
      </c>
      <c r="J114" s="265">
        <v>0</v>
      </c>
      <c r="K114" s="284">
        <f t="shared" si="33"/>
        <v>5</v>
      </c>
      <c r="L114" s="271"/>
      <c r="M114" s="285">
        <f t="shared" si="34"/>
        <v>1</v>
      </c>
      <c r="N114" s="151" t="s">
        <v>277</v>
      </c>
      <c r="O114" s="250" t="s">
        <v>77</v>
      </c>
      <c r="P114" s="114">
        <v>0</v>
      </c>
      <c r="Q114" s="278">
        <v>6</v>
      </c>
      <c r="R114" s="279" t="s">
        <v>43</v>
      </c>
      <c r="S114" s="279" t="s">
        <v>43</v>
      </c>
      <c r="T114" s="279" t="s">
        <v>43</v>
      </c>
      <c r="U114" s="280" t="s">
        <v>43</v>
      </c>
      <c r="V114" s="62" t="s">
        <v>66</v>
      </c>
      <c r="W114" s="286"/>
    </row>
    <row r="115" spans="1:23" ht="138" customHeight="1">
      <c r="A115" s="275" t="s">
        <v>54</v>
      </c>
      <c r="B115" s="123" t="s">
        <v>246</v>
      </c>
      <c r="C115" s="124" t="s">
        <v>278</v>
      </c>
      <c r="D115" s="139" t="s">
        <v>279</v>
      </c>
      <c r="E115" s="125" t="s">
        <v>280</v>
      </c>
      <c r="F115" s="125" t="s">
        <v>281</v>
      </c>
      <c r="G115" s="287">
        <v>0</v>
      </c>
      <c r="H115" s="287">
        <v>0</v>
      </c>
      <c r="I115" s="287">
        <v>0</v>
      </c>
      <c r="J115" s="287">
        <v>0</v>
      </c>
      <c r="K115" s="288">
        <f t="shared" si="33"/>
        <v>0</v>
      </c>
      <c r="L115" s="289">
        <v>0</v>
      </c>
      <c r="M115" s="76" t="e">
        <f t="shared" si="34"/>
        <v>#DIV/0!</v>
      </c>
      <c r="N115" s="273" t="s">
        <v>282</v>
      </c>
      <c r="O115" s="190" t="s">
        <v>283</v>
      </c>
      <c r="P115" s="290">
        <v>12527</v>
      </c>
      <c r="Q115" s="224">
        <v>9697</v>
      </c>
      <c r="R115" s="262" t="s">
        <v>43</v>
      </c>
      <c r="S115" s="262" t="s">
        <v>43</v>
      </c>
      <c r="T115" s="262" t="s">
        <v>43</v>
      </c>
      <c r="U115" s="291">
        <f t="shared" ref="U115:U117" si="37">IF((P115/Q115)&lt;1,P115/Q115,1)</f>
        <v>1</v>
      </c>
      <c r="V115" s="31" t="str">
        <f t="shared" ref="V115:V117" si="38">IF(U115&gt;=1,"Выполнено.",IF(U115&lt;1,"Не выполнено",""))</f>
        <v>Выполнено.</v>
      </c>
      <c r="W115" s="38"/>
    </row>
    <row r="116" spans="1:23" ht="135" customHeight="1">
      <c r="A116" s="275" t="s">
        <v>54</v>
      </c>
      <c r="B116" s="123" t="s">
        <v>246</v>
      </c>
      <c r="C116" s="124" t="s">
        <v>228</v>
      </c>
      <c r="D116" s="139" t="s">
        <v>284</v>
      </c>
      <c r="E116" s="125" t="s">
        <v>280</v>
      </c>
      <c r="F116" s="125" t="s">
        <v>281</v>
      </c>
      <c r="G116" s="292">
        <v>0</v>
      </c>
      <c r="H116" s="292">
        <v>0</v>
      </c>
      <c r="I116" s="292">
        <v>0</v>
      </c>
      <c r="J116" s="292">
        <v>0</v>
      </c>
      <c r="K116" s="222">
        <f t="shared" si="33"/>
        <v>0</v>
      </c>
      <c r="L116" s="293">
        <v>0</v>
      </c>
      <c r="M116" s="113" t="e">
        <f t="shared" si="34"/>
        <v>#DIV/0!</v>
      </c>
      <c r="N116" s="273" t="s">
        <v>285</v>
      </c>
      <c r="O116" s="190" t="s">
        <v>286</v>
      </c>
      <c r="P116" s="290">
        <v>42.3</v>
      </c>
      <c r="Q116" s="224">
        <v>58.23</v>
      </c>
      <c r="R116" s="252" t="s">
        <v>43</v>
      </c>
      <c r="S116" s="252" t="s">
        <v>43</v>
      </c>
      <c r="T116" s="252" t="s">
        <v>43</v>
      </c>
      <c r="U116" s="131">
        <f t="shared" si="37"/>
        <v>0.72642967542503867</v>
      </c>
      <c r="V116" s="31" t="str">
        <f t="shared" si="38"/>
        <v>Не выполнено</v>
      </c>
      <c r="W116" s="183" t="s">
        <v>287</v>
      </c>
    </row>
    <row r="117" spans="1:23" ht="135" customHeight="1">
      <c r="A117" s="275" t="s">
        <v>54</v>
      </c>
      <c r="B117" s="123" t="s">
        <v>246</v>
      </c>
      <c r="C117" s="124" t="s">
        <v>233</v>
      </c>
      <c r="D117" s="139" t="s">
        <v>288</v>
      </c>
      <c r="E117" s="125" t="s">
        <v>280</v>
      </c>
      <c r="F117" s="125" t="s">
        <v>281</v>
      </c>
      <c r="G117" s="292">
        <v>0</v>
      </c>
      <c r="H117" s="292">
        <v>0</v>
      </c>
      <c r="I117" s="292">
        <v>0</v>
      </c>
      <c r="J117" s="292">
        <v>0</v>
      </c>
      <c r="K117" s="222">
        <f t="shared" si="33"/>
        <v>0</v>
      </c>
      <c r="L117" s="293">
        <v>0</v>
      </c>
      <c r="M117" s="113" t="e">
        <f t="shared" si="34"/>
        <v>#DIV/0!</v>
      </c>
      <c r="N117" s="273" t="s">
        <v>289</v>
      </c>
      <c r="O117" s="250" t="s">
        <v>286</v>
      </c>
      <c r="P117" s="290">
        <v>131.19999999999999</v>
      </c>
      <c r="Q117" s="294">
        <v>103</v>
      </c>
      <c r="R117" s="252" t="s">
        <v>43</v>
      </c>
      <c r="S117" s="252" t="s">
        <v>43</v>
      </c>
      <c r="T117" s="252" t="s">
        <v>43</v>
      </c>
      <c r="U117" s="131">
        <f t="shared" si="37"/>
        <v>1</v>
      </c>
      <c r="V117" s="31" t="str">
        <f t="shared" si="38"/>
        <v>Выполнено.</v>
      </c>
      <c r="W117" s="38"/>
    </row>
    <row r="118" spans="1:23" ht="128.25" customHeight="1">
      <c r="A118" s="275" t="s">
        <v>54</v>
      </c>
      <c r="B118" s="123" t="s">
        <v>246</v>
      </c>
      <c r="C118" s="124" t="s">
        <v>290</v>
      </c>
      <c r="D118" s="139" t="s">
        <v>291</v>
      </c>
      <c r="E118" s="108" t="s">
        <v>280</v>
      </c>
      <c r="F118" s="108" t="s">
        <v>281</v>
      </c>
      <c r="G118" s="292">
        <v>0</v>
      </c>
      <c r="H118" s="292">
        <v>0</v>
      </c>
      <c r="I118" s="292">
        <v>0</v>
      </c>
      <c r="J118" s="292">
        <v>0</v>
      </c>
      <c r="K118" s="222">
        <f t="shared" si="33"/>
        <v>0</v>
      </c>
      <c r="L118" s="293">
        <v>0</v>
      </c>
      <c r="M118" s="113" t="e">
        <f t="shared" si="34"/>
        <v>#DIV/0!</v>
      </c>
      <c r="N118" s="273" t="s">
        <v>292</v>
      </c>
      <c r="O118" s="250" t="s">
        <v>42</v>
      </c>
      <c r="P118" s="114">
        <v>100</v>
      </c>
      <c r="Q118" s="224">
        <v>100</v>
      </c>
      <c r="R118" s="252" t="s">
        <v>43</v>
      </c>
      <c r="S118" s="252" t="s">
        <v>43</v>
      </c>
      <c r="T118" s="116">
        <f t="shared" si="35"/>
        <v>1</v>
      </c>
      <c r="U118" s="253" t="s">
        <v>43</v>
      </c>
      <c r="V118" s="31" t="str">
        <f t="shared" ref="V118:V123" si="39">IF(T118&gt;=1,"Выполнено.",IF(T118&lt;1,"Не выполнено",""))</f>
        <v>Выполнено.</v>
      </c>
      <c r="W118" s="38"/>
    </row>
    <row r="119" spans="1:23" ht="116.25" customHeight="1">
      <c r="A119" s="275" t="s">
        <v>54</v>
      </c>
      <c r="B119" s="123" t="s">
        <v>246</v>
      </c>
      <c r="C119" s="107" t="s">
        <v>293</v>
      </c>
      <c r="D119" s="139" t="s">
        <v>294</v>
      </c>
      <c r="E119" s="125" t="s">
        <v>280</v>
      </c>
      <c r="F119" s="108" t="s">
        <v>281</v>
      </c>
      <c r="G119" s="292">
        <v>0</v>
      </c>
      <c r="H119" s="292">
        <v>0</v>
      </c>
      <c r="I119" s="292">
        <v>0</v>
      </c>
      <c r="J119" s="292">
        <v>0</v>
      </c>
      <c r="K119" s="222">
        <f t="shared" si="33"/>
        <v>0</v>
      </c>
      <c r="L119" s="293">
        <v>0</v>
      </c>
      <c r="M119" s="113" t="e">
        <f t="shared" si="34"/>
        <v>#DIV/0!</v>
      </c>
      <c r="N119" s="273" t="s">
        <v>295</v>
      </c>
      <c r="O119" s="250" t="s">
        <v>42</v>
      </c>
      <c r="P119" s="137">
        <v>15</v>
      </c>
      <c r="Q119" s="295">
        <v>35</v>
      </c>
      <c r="R119" s="252" t="s">
        <v>43</v>
      </c>
      <c r="S119" s="252" t="s">
        <v>43</v>
      </c>
      <c r="T119" s="116">
        <f t="shared" si="35"/>
        <v>1</v>
      </c>
      <c r="U119" s="253" t="s">
        <v>43</v>
      </c>
      <c r="V119" s="31" t="str">
        <f t="shared" si="39"/>
        <v>Выполнено.</v>
      </c>
      <c r="W119" s="38"/>
    </row>
    <row r="120" spans="1:23" ht="151.5" customHeight="1">
      <c r="A120" s="275" t="s">
        <v>54</v>
      </c>
      <c r="B120" s="123" t="s">
        <v>246</v>
      </c>
      <c r="C120" s="107" t="s">
        <v>296</v>
      </c>
      <c r="D120" s="139" t="s">
        <v>297</v>
      </c>
      <c r="E120" s="125" t="s">
        <v>280</v>
      </c>
      <c r="F120" s="108" t="s">
        <v>281</v>
      </c>
      <c r="G120" s="292">
        <v>0</v>
      </c>
      <c r="H120" s="292">
        <v>0</v>
      </c>
      <c r="I120" s="292">
        <v>0</v>
      </c>
      <c r="J120" s="292">
        <v>0</v>
      </c>
      <c r="K120" s="222">
        <f t="shared" si="33"/>
        <v>0</v>
      </c>
      <c r="L120" s="293">
        <v>0</v>
      </c>
      <c r="M120" s="113" t="e">
        <f t="shared" si="34"/>
        <v>#DIV/0!</v>
      </c>
      <c r="N120" s="273" t="s">
        <v>298</v>
      </c>
      <c r="O120" s="250" t="s">
        <v>42</v>
      </c>
      <c r="P120" s="114">
        <v>100</v>
      </c>
      <c r="Q120" s="224">
        <v>100</v>
      </c>
      <c r="R120" s="252" t="s">
        <v>43</v>
      </c>
      <c r="S120" s="252" t="s">
        <v>43</v>
      </c>
      <c r="T120" s="116">
        <f t="shared" si="35"/>
        <v>1</v>
      </c>
      <c r="U120" s="253" t="s">
        <v>43</v>
      </c>
      <c r="V120" s="31" t="str">
        <f t="shared" si="39"/>
        <v>Выполнено.</v>
      </c>
      <c r="W120" s="38"/>
    </row>
    <row r="121" spans="1:23" ht="120" customHeight="1">
      <c r="A121" s="123" t="s">
        <v>54</v>
      </c>
      <c r="B121" s="123" t="s">
        <v>246</v>
      </c>
      <c r="C121" s="107" t="s">
        <v>299</v>
      </c>
      <c r="D121" s="139" t="s">
        <v>300</v>
      </c>
      <c r="E121" s="125" t="s">
        <v>280</v>
      </c>
      <c r="F121" s="108" t="s">
        <v>281</v>
      </c>
      <c r="G121" s="292">
        <v>0</v>
      </c>
      <c r="H121" s="292">
        <v>0</v>
      </c>
      <c r="I121" s="292">
        <v>0</v>
      </c>
      <c r="J121" s="292">
        <v>0</v>
      </c>
      <c r="K121" s="222">
        <f t="shared" si="33"/>
        <v>0</v>
      </c>
      <c r="L121" s="293">
        <v>0</v>
      </c>
      <c r="M121" s="113" t="e">
        <f t="shared" si="34"/>
        <v>#DIV/0!</v>
      </c>
      <c r="N121" s="273" t="s">
        <v>301</v>
      </c>
      <c r="O121" s="250" t="s">
        <v>302</v>
      </c>
      <c r="P121" s="290">
        <v>0.7</v>
      </c>
      <c r="Q121" s="224">
        <v>74.599999999999994</v>
      </c>
      <c r="R121" s="252" t="s">
        <v>43</v>
      </c>
      <c r="S121" s="252" t="s">
        <v>43</v>
      </c>
      <c r="T121" s="116">
        <f t="shared" si="35"/>
        <v>1</v>
      </c>
      <c r="U121" s="253" t="s">
        <v>43</v>
      </c>
      <c r="V121" s="31" t="str">
        <f t="shared" si="39"/>
        <v>Выполнено.</v>
      </c>
      <c r="W121" s="38"/>
    </row>
    <row r="122" spans="1:23" ht="135" customHeight="1">
      <c r="A122" s="123" t="s">
        <v>54</v>
      </c>
      <c r="B122" s="123" t="s">
        <v>246</v>
      </c>
      <c r="C122" s="107" t="s">
        <v>303</v>
      </c>
      <c r="D122" s="139" t="s">
        <v>304</v>
      </c>
      <c r="E122" s="125" t="s">
        <v>280</v>
      </c>
      <c r="F122" s="108" t="s">
        <v>281</v>
      </c>
      <c r="G122" s="292">
        <v>0</v>
      </c>
      <c r="H122" s="292">
        <v>0</v>
      </c>
      <c r="I122" s="292">
        <v>0</v>
      </c>
      <c r="J122" s="292">
        <v>0</v>
      </c>
      <c r="K122" s="222">
        <f t="shared" si="33"/>
        <v>0</v>
      </c>
      <c r="L122" s="293">
        <v>0</v>
      </c>
      <c r="M122" s="113" t="e">
        <f t="shared" si="34"/>
        <v>#DIV/0!</v>
      </c>
      <c r="N122" s="273" t="s">
        <v>305</v>
      </c>
      <c r="O122" s="250" t="s">
        <v>42</v>
      </c>
      <c r="P122" s="176">
        <v>100</v>
      </c>
      <c r="Q122" s="296">
        <v>91</v>
      </c>
      <c r="R122" s="252" t="s">
        <v>43</v>
      </c>
      <c r="S122" s="252" t="s">
        <v>43</v>
      </c>
      <c r="T122" s="116">
        <f t="shared" si="35"/>
        <v>0.91</v>
      </c>
      <c r="U122" s="253" t="s">
        <v>43</v>
      </c>
      <c r="V122" s="31" t="str">
        <f t="shared" si="39"/>
        <v>Не выполнено</v>
      </c>
      <c r="W122" s="183" t="s">
        <v>306</v>
      </c>
    </row>
    <row r="123" spans="1:23" ht="67.5" customHeight="1">
      <c r="A123" s="123" t="s">
        <v>54</v>
      </c>
      <c r="B123" s="123" t="s">
        <v>246</v>
      </c>
      <c r="C123" s="107" t="s">
        <v>307</v>
      </c>
      <c r="D123" s="139" t="s">
        <v>308</v>
      </c>
      <c r="E123" s="125" t="s">
        <v>254</v>
      </c>
      <c r="F123" s="108" t="s">
        <v>281</v>
      </c>
      <c r="G123" s="292">
        <v>0</v>
      </c>
      <c r="H123" s="292">
        <v>0</v>
      </c>
      <c r="I123" s="292">
        <v>0</v>
      </c>
      <c r="J123" s="292">
        <v>0</v>
      </c>
      <c r="K123" s="222">
        <f t="shared" si="33"/>
        <v>0</v>
      </c>
      <c r="L123" s="293">
        <v>0</v>
      </c>
      <c r="M123" s="113" t="e">
        <f t="shared" si="34"/>
        <v>#DIV/0!</v>
      </c>
      <c r="N123" s="297" t="s">
        <v>309</v>
      </c>
      <c r="O123" s="250" t="s">
        <v>89</v>
      </c>
      <c r="P123" s="290">
        <v>9</v>
      </c>
      <c r="Q123" s="224">
        <v>9</v>
      </c>
      <c r="R123" s="252" t="s">
        <v>43</v>
      </c>
      <c r="S123" s="252" t="s">
        <v>43</v>
      </c>
      <c r="T123" s="116">
        <f t="shared" si="35"/>
        <v>1</v>
      </c>
      <c r="U123" s="253" t="s">
        <v>43</v>
      </c>
      <c r="V123" s="31" t="str">
        <f t="shared" si="39"/>
        <v>Выполнено.</v>
      </c>
      <c r="W123" s="38"/>
    </row>
    <row r="124" spans="1:23" ht="15" customHeight="1">
      <c r="A124" s="645"/>
      <c r="B124" s="646"/>
      <c r="C124" s="646"/>
      <c r="D124" s="646"/>
      <c r="E124" s="646"/>
      <c r="F124" s="647"/>
      <c r="G124" s="298"/>
      <c r="H124" s="298"/>
      <c r="I124" s="298"/>
      <c r="J124" s="298"/>
      <c r="K124" s="298"/>
      <c r="L124" s="143"/>
      <c r="M124" s="143"/>
      <c r="N124" s="143"/>
      <c r="O124" s="143"/>
      <c r="P124" s="142"/>
      <c r="Q124" s="142"/>
      <c r="R124" s="143"/>
      <c r="S124" s="143"/>
      <c r="T124" s="199"/>
      <c r="U124" s="199"/>
      <c r="V124" s="492"/>
      <c r="W124" s="492"/>
    </row>
    <row r="125" spans="1:23" ht="15.75">
      <c r="A125" s="648" t="s">
        <v>310</v>
      </c>
      <c r="B125" s="649"/>
      <c r="C125" s="649"/>
      <c r="D125" s="649"/>
      <c r="E125" s="649"/>
      <c r="F125" s="650"/>
      <c r="G125" s="299"/>
      <c r="H125" s="299"/>
      <c r="I125" s="299"/>
      <c r="J125" s="299"/>
      <c r="K125" s="299"/>
      <c r="L125" s="300"/>
      <c r="M125" s="300"/>
      <c r="N125" s="300"/>
      <c r="O125" s="300"/>
      <c r="P125" s="300"/>
      <c r="Q125" s="300"/>
      <c r="R125" s="300"/>
      <c r="S125" s="300"/>
      <c r="T125" s="300"/>
      <c r="U125" s="300"/>
      <c r="V125" s="651"/>
      <c r="W125" s="651"/>
    </row>
    <row r="126" spans="1:23" ht="18" customHeight="1">
      <c r="A126" s="501" t="s">
        <v>163</v>
      </c>
      <c r="B126" s="502"/>
      <c r="C126" s="502"/>
      <c r="D126" s="502"/>
      <c r="E126" s="502"/>
      <c r="F126" s="503"/>
      <c r="G126" s="301">
        <f t="shared" ref="G126:L126" si="40">G127+G134</f>
        <v>36974.199999999997</v>
      </c>
      <c r="H126" s="301">
        <f t="shared" si="40"/>
        <v>33700.74</v>
      </c>
      <c r="I126" s="301">
        <f t="shared" si="40"/>
        <v>7.3</v>
      </c>
      <c r="J126" s="301">
        <f t="shared" si="40"/>
        <v>28.5</v>
      </c>
      <c r="K126" s="301">
        <f t="shared" si="40"/>
        <v>33721.94</v>
      </c>
      <c r="L126" s="301">
        <f t="shared" si="40"/>
        <v>0</v>
      </c>
      <c r="M126" s="145">
        <f t="shared" si="34"/>
        <v>0.91203974663413967</v>
      </c>
      <c r="N126" s="495" t="s">
        <v>311</v>
      </c>
      <c r="O126" s="496"/>
      <c r="P126" s="496"/>
      <c r="Q126" s="497"/>
      <c r="R126" s="425">
        <v>0</v>
      </c>
      <c r="S126" s="426"/>
      <c r="T126" s="425" t="s">
        <v>43</v>
      </c>
      <c r="U126" s="426"/>
      <c r="V126" s="652" t="s">
        <v>43</v>
      </c>
      <c r="W126" s="652"/>
    </row>
    <row r="127" spans="1:23" ht="33" customHeight="1">
      <c r="A127" s="501" t="s">
        <v>165</v>
      </c>
      <c r="B127" s="502"/>
      <c r="C127" s="502"/>
      <c r="D127" s="502"/>
      <c r="E127" s="502"/>
      <c r="F127" s="503"/>
      <c r="G127" s="302">
        <f t="shared" ref="G127:L127" si="41">SUM(G129:G133)</f>
        <v>36974.199999999997</v>
      </c>
      <c r="H127" s="302">
        <f t="shared" si="41"/>
        <v>33700.74</v>
      </c>
      <c r="I127" s="302">
        <f t="shared" si="41"/>
        <v>7.3</v>
      </c>
      <c r="J127" s="302">
        <f t="shared" si="41"/>
        <v>28.5</v>
      </c>
      <c r="K127" s="302">
        <f t="shared" si="41"/>
        <v>33721.94</v>
      </c>
      <c r="L127" s="303">
        <f t="shared" si="41"/>
        <v>0</v>
      </c>
      <c r="M127" s="304" t="s">
        <v>43</v>
      </c>
      <c r="N127" s="495" t="s">
        <v>312</v>
      </c>
      <c r="O127" s="496"/>
      <c r="P127" s="496"/>
      <c r="Q127" s="497"/>
      <c r="R127" s="428">
        <v>0</v>
      </c>
      <c r="S127" s="429"/>
      <c r="T127" s="425" t="s">
        <v>43</v>
      </c>
      <c r="U127" s="426"/>
      <c r="V127" s="652" t="s">
        <v>43</v>
      </c>
      <c r="W127" s="652"/>
    </row>
    <row r="128" spans="1:23" ht="16.5" customHeight="1">
      <c r="A128" s="493" t="s">
        <v>167</v>
      </c>
      <c r="B128" s="494"/>
      <c r="C128" s="494"/>
      <c r="D128" s="494"/>
      <c r="E128" s="494"/>
      <c r="F128" s="587"/>
      <c r="G128" s="305"/>
      <c r="H128" s="305"/>
      <c r="I128" s="305"/>
      <c r="J128" s="305"/>
      <c r="K128" s="305"/>
      <c r="L128" s="143"/>
      <c r="M128" s="140"/>
      <c r="N128" s="430" t="s">
        <v>313</v>
      </c>
      <c r="O128" s="431"/>
      <c r="P128" s="431"/>
      <c r="Q128" s="432"/>
      <c r="R128" s="653"/>
      <c r="S128" s="654"/>
      <c r="T128" s="512" t="s">
        <v>43</v>
      </c>
      <c r="U128" s="513"/>
      <c r="V128" s="652" t="s">
        <v>43</v>
      </c>
      <c r="W128" s="652"/>
    </row>
    <row r="129" spans="1:23" ht="28.9" customHeight="1">
      <c r="A129" s="493" t="s">
        <v>169</v>
      </c>
      <c r="B129" s="494"/>
      <c r="C129" s="494"/>
      <c r="D129" s="494"/>
      <c r="E129" s="494"/>
      <c r="F129" s="587"/>
      <c r="G129" s="306">
        <f t="shared" ref="G129:L129" si="42">SUM(G106:G107,G109,G111,G112,G113,G114)</f>
        <v>18850.3</v>
      </c>
      <c r="H129" s="306">
        <f t="shared" si="42"/>
        <v>18212.12</v>
      </c>
      <c r="I129" s="306">
        <f t="shared" si="42"/>
        <v>7.3</v>
      </c>
      <c r="J129" s="306">
        <f t="shared" si="42"/>
        <v>26.7</v>
      </c>
      <c r="K129" s="306">
        <f t="shared" si="42"/>
        <v>18231.519999999997</v>
      </c>
      <c r="L129" s="306">
        <f t="shared" si="42"/>
        <v>0</v>
      </c>
      <c r="M129" s="140" t="s">
        <v>43</v>
      </c>
      <c r="N129" s="433"/>
      <c r="O129" s="434"/>
      <c r="P129" s="434"/>
      <c r="Q129" s="435"/>
      <c r="R129" s="655"/>
      <c r="S129" s="656"/>
      <c r="T129" s="514"/>
      <c r="U129" s="515"/>
      <c r="V129" s="652"/>
      <c r="W129" s="652"/>
    </row>
    <row r="130" spans="1:23" ht="33.75" customHeight="1">
      <c r="A130" s="493" t="s">
        <v>170</v>
      </c>
      <c r="B130" s="494"/>
      <c r="C130" s="494"/>
      <c r="D130" s="494"/>
      <c r="E130" s="494"/>
      <c r="F130" s="587"/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7">
        <v>0</v>
      </c>
      <c r="M130" s="140" t="s">
        <v>43</v>
      </c>
      <c r="N130" s="436"/>
      <c r="O130" s="437"/>
      <c r="P130" s="437"/>
      <c r="Q130" s="438"/>
      <c r="R130" s="657"/>
      <c r="S130" s="658"/>
      <c r="T130" s="516"/>
      <c r="U130" s="517"/>
      <c r="V130" s="652"/>
      <c r="W130" s="652"/>
    </row>
    <row r="131" spans="1:23" ht="31.5" customHeight="1">
      <c r="A131" s="493" t="s">
        <v>172</v>
      </c>
      <c r="B131" s="494"/>
      <c r="C131" s="494"/>
      <c r="D131" s="494"/>
      <c r="E131" s="494"/>
      <c r="F131" s="587"/>
      <c r="G131" s="306">
        <v>0</v>
      </c>
      <c r="H131" s="306">
        <v>0</v>
      </c>
      <c r="I131" s="306">
        <v>0</v>
      </c>
      <c r="J131" s="306">
        <v>0</v>
      </c>
      <c r="K131" s="306">
        <v>0</v>
      </c>
      <c r="L131" s="307">
        <v>0</v>
      </c>
      <c r="M131" s="140" t="s">
        <v>43</v>
      </c>
      <c r="N131" s="445" t="s">
        <v>314</v>
      </c>
      <c r="O131" s="446"/>
      <c r="P131" s="446"/>
      <c r="Q131" s="447"/>
      <c r="R131" s="522" t="s">
        <v>43</v>
      </c>
      <c r="S131" s="523"/>
      <c r="T131" s="522">
        <f>SUM(T106:T108,U110,T112:T112,U115:U117,T118:T123)</f>
        <v>11.636429675425038</v>
      </c>
      <c r="U131" s="523"/>
      <c r="V131" s="659" t="s">
        <v>43</v>
      </c>
      <c r="W131" s="659"/>
    </row>
    <row r="132" spans="1:23" ht="37.5" customHeight="1">
      <c r="A132" s="660" t="s">
        <v>174</v>
      </c>
      <c r="B132" s="661"/>
      <c r="C132" s="661"/>
      <c r="D132" s="661"/>
      <c r="E132" s="661"/>
      <c r="F132" s="662"/>
      <c r="G132" s="152">
        <f>SUM(G108,G110)</f>
        <v>18123.900000000001</v>
      </c>
      <c r="H132" s="152">
        <f>SUM(H108,H110)</f>
        <v>15488.62</v>
      </c>
      <c r="I132" s="152">
        <f>SUM(I108,I110)</f>
        <v>0</v>
      </c>
      <c r="J132" s="152">
        <f>SUM(J108,J110)</f>
        <v>1.8</v>
      </c>
      <c r="K132" s="152">
        <f>SUM(K108,K110)</f>
        <v>15490.420000000002</v>
      </c>
      <c r="L132" s="153">
        <f>SUM(L108:L110)</f>
        <v>0</v>
      </c>
      <c r="M132" s="140" t="s">
        <v>43</v>
      </c>
      <c r="N132" s="445" t="s">
        <v>315</v>
      </c>
      <c r="O132" s="446"/>
      <c r="P132" s="446"/>
      <c r="Q132" s="447"/>
      <c r="R132" s="522" t="s">
        <v>43</v>
      </c>
      <c r="S132" s="523"/>
      <c r="T132" s="525">
        <v>14</v>
      </c>
      <c r="U132" s="526"/>
      <c r="V132" s="659" t="s">
        <v>43</v>
      </c>
      <c r="W132" s="659"/>
    </row>
    <row r="133" spans="1:23" ht="22.5" customHeight="1">
      <c r="A133" s="493" t="s">
        <v>176</v>
      </c>
      <c r="B133" s="494"/>
      <c r="C133" s="494"/>
      <c r="D133" s="494"/>
      <c r="E133" s="494"/>
      <c r="F133" s="587"/>
      <c r="G133" s="306">
        <v>0</v>
      </c>
      <c r="H133" s="306">
        <v>0</v>
      </c>
      <c r="I133" s="306">
        <v>0</v>
      </c>
      <c r="J133" s="306">
        <v>0</v>
      </c>
      <c r="K133" s="306">
        <v>0</v>
      </c>
      <c r="L133" s="307">
        <v>0</v>
      </c>
      <c r="M133" s="140" t="s">
        <v>43</v>
      </c>
      <c r="N133" s="453" t="s">
        <v>316</v>
      </c>
      <c r="O133" s="454"/>
      <c r="P133" s="454"/>
      <c r="Q133" s="455"/>
      <c r="R133" s="459" t="s">
        <v>43</v>
      </c>
      <c r="S133" s="460"/>
      <c r="T133" s="537">
        <f>T131/T132</f>
        <v>0.83117354824464562</v>
      </c>
      <c r="U133" s="538"/>
      <c r="V133" s="659" t="s">
        <v>43</v>
      </c>
      <c r="W133" s="659"/>
    </row>
    <row r="134" spans="1:23" ht="31.5" customHeight="1">
      <c r="A134" s="493" t="s">
        <v>178</v>
      </c>
      <c r="B134" s="494"/>
      <c r="C134" s="494"/>
      <c r="D134" s="494"/>
      <c r="E134" s="494"/>
      <c r="F134" s="587"/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7">
        <v>0</v>
      </c>
      <c r="M134" s="140" t="s">
        <v>43</v>
      </c>
      <c r="N134" s="590"/>
      <c r="O134" s="591"/>
      <c r="P134" s="591"/>
      <c r="Q134" s="592"/>
      <c r="R134" s="663"/>
      <c r="S134" s="664"/>
      <c r="T134" s="539"/>
      <c r="U134" s="540"/>
      <c r="V134" s="659"/>
      <c r="W134" s="659"/>
    </row>
    <row r="135" spans="1:23" ht="33" customHeight="1">
      <c r="A135" s="143"/>
      <c r="B135" s="143"/>
      <c r="C135" s="143"/>
      <c r="D135" s="143"/>
      <c r="E135" s="154"/>
      <c r="F135" s="143"/>
      <c r="G135" s="305"/>
      <c r="H135" s="305"/>
      <c r="I135" s="305"/>
      <c r="J135" s="305"/>
      <c r="K135" s="305"/>
      <c r="L135" s="143"/>
      <c r="M135" s="143"/>
      <c r="N135" s="601" t="s">
        <v>317</v>
      </c>
      <c r="O135" s="602"/>
      <c r="P135" s="602"/>
      <c r="Q135" s="603"/>
      <c r="R135" s="467">
        <f>0.3*T133+0.2*M126</f>
        <v>0.43176001380022161</v>
      </c>
      <c r="S135" s="468"/>
      <c r="T135" s="468"/>
      <c r="U135" s="469"/>
      <c r="V135" s="665" t="s">
        <v>43</v>
      </c>
      <c r="W135" s="665"/>
    </row>
    <row r="136" spans="1:23" ht="20.25" customHeight="1">
      <c r="A136" s="143"/>
      <c r="B136" s="143"/>
      <c r="C136" s="143"/>
      <c r="D136" s="143"/>
      <c r="E136" s="154"/>
      <c r="F136" s="143"/>
      <c r="G136" s="305"/>
      <c r="H136" s="305"/>
      <c r="I136" s="305"/>
      <c r="J136" s="305"/>
      <c r="K136" s="305"/>
      <c r="L136" s="143"/>
      <c r="M136" s="143"/>
      <c r="N136" s="471" t="s">
        <v>318</v>
      </c>
      <c r="O136" s="472"/>
      <c r="P136" s="472"/>
      <c r="Q136" s="473"/>
      <c r="R136" s="474" t="str">
        <f>IF(R135&gt;=0.95,"Высокая эффективность",IF(AND(R135&lt;0.95,R135&gt;=0.8),"Средняя эффективность",IF(AND(R135&lt;0.8,R135&gt;=0.7),"Эффективность удовлетворительная",IF(R135&lt;0.7,"Эффективность неудовлетворительная",""))))</f>
        <v>Эффективность неудовлетворительная</v>
      </c>
      <c r="S136" s="474"/>
      <c r="T136" s="474"/>
      <c r="U136" s="474"/>
      <c r="V136" s="665" t="s">
        <v>43</v>
      </c>
      <c r="W136" s="665"/>
    </row>
    <row r="137" spans="1:23" ht="15" customHeight="1">
      <c r="A137" s="645" t="s">
        <v>319</v>
      </c>
      <c r="B137" s="646"/>
      <c r="C137" s="646"/>
      <c r="D137" s="646"/>
      <c r="E137" s="646"/>
      <c r="F137" s="647"/>
      <c r="G137" s="305"/>
      <c r="H137" s="305"/>
      <c r="I137" s="305"/>
      <c r="J137" s="305"/>
      <c r="K137" s="305"/>
      <c r="L137" s="143"/>
      <c r="M137" s="143"/>
      <c r="N137" s="143"/>
      <c r="O137" s="141"/>
      <c r="P137" s="141"/>
      <c r="Q137" s="199"/>
      <c r="R137" s="199"/>
      <c r="S137" s="199"/>
      <c r="T137" s="199"/>
      <c r="U137" s="199"/>
      <c r="V137" s="492"/>
      <c r="W137" s="492"/>
    </row>
    <row r="138" spans="1:23" ht="15" customHeight="1">
      <c r="A138" s="493" t="s">
        <v>163</v>
      </c>
      <c r="B138" s="494"/>
      <c r="C138" s="494"/>
      <c r="D138" s="494"/>
      <c r="E138" s="494"/>
      <c r="F138" s="587"/>
      <c r="G138" s="308">
        <f t="shared" ref="G138:L138" si="43">G139+G146</f>
        <v>469742.38</v>
      </c>
      <c r="H138" s="308">
        <f t="shared" si="43"/>
        <v>465075.10000000003</v>
      </c>
      <c r="I138" s="308">
        <f t="shared" si="43"/>
        <v>339.04</v>
      </c>
      <c r="J138" s="308">
        <f t="shared" si="43"/>
        <v>13188.12</v>
      </c>
      <c r="K138" s="308">
        <f t="shared" si="43"/>
        <v>477924.18000000005</v>
      </c>
      <c r="L138" s="308">
        <f t="shared" si="43"/>
        <v>0</v>
      </c>
      <c r="M138" s="145">
        <f t="shared" si="34"/>
        <v>1</v>
      </c>
      <c r="N138" s="495" t="s">
        <v>320</v>
      </c>
      <c r="O138" s="496"/>
      <c r="P138" s="496"/>
      <c r="Q138" s="497"/>
      <c r="R138" s="425">
        <f>SUM(R48,R70,R90,R126)</f>
        <v>11.480107526881721</v>
      </c>
      <c r="S138" s="426"/>
      <c r="T138" s="425" t="s">
        <v>43</v>
      </c>
      <c r="U138" s="426"/>
      <c r="V138" s="652" t="s">
        <v>43</v>
      </c>
      <c r="W138" s="652"/>
    </row>
    <row r="139" spans="1:23" ht="34.5" customHeight="1">
      <c r="A139" s="493" t="s">
        <v>165</v>
      </c>
      <c r="B139" s="494"/>
      <c r="C139" s="494"/>
      <c r="D139" s="494"/>
      <c r="E139" s="494"/>
      <c r="F139" s="587"/>
      <c r="G139" s="309">
        <f t="shared" ref="G139:L139" si="44">SUM(G141:G145)</f>
        <v>469742.38</v>
      </c>
      <c r="H139" s="309">
        <f t="shared" si="44"/>
        <v>465075.10000000003</v>
      </c>
      <c r="I139" s="309">
        <f t="shared" si="44"/>
        <v>339.04</v>
      </c>
      <c r="J139" s="309">
        <f t="shared" si="44"/>
        <v>13188.12</v>
      </c>
      <c r="K139" s="309">
        <f t="shared" si="44"/>
        <v>477924.18000000005</v>
      </c>
      <c r="L139" s="310">
        <f t="shared" si="44"/>
        <v>0</v>
      </c>
      <c r="M139" s="140" t="s">
        <v>43</v>
      </c>
      <c r="N139" s="495" t="s">
        <v>321</v>
      </c>
      <c r="O139" s="496"/>
      <c r="P139" s="496"/>
      <c r="Q139" s="497"/>
      <c r="R139" s="428">
        <f>R49+R71+R91+R127</f>
        <v>13</v>
      </c>
      <c r="S139" s="429"/>
      <c r="T139" s="425" t="s">
        <v>43</v>
      </c>
      <c r="U139" s="426"/>
      <c r="V139" s="652" t="s">
        <v>43</v>
      </c>
      <c r="W139" s="652"/>
    </row>
    <row r="140" spans="1:23" ht="24" customHeight="1">
      <c r="A140" s="493" t="s">
        <v>167</v>
      </c>
      <c r="B140" s="494"/>
      <c r="C140" s="494"/>
      <c r="D140" s="494"/>
      <c r="E140" s="494"/>
      <c r="F140" s="587"/>
      <c r="G140" s="311"/>
      <c r="H140" s="311"/>
      <c r="I140" s="311"/>
      <c r="J140" s="311"/>
      <c r="K140" s="149"/>
      <c r="L140" s="150"/>
      <c r="M140" s="140"/>
      <c r="N140" s="430" t="s">
        <v>322</v>
      </c>
      <c r="O140" s="431"/>
      <c r="P140" s="431"/>
      <c r="Q140" s="432"/>
      <c r="R140" s="653">
        <f>R138/R139</f>
        <v>0.88308519437551702</v>
      </c>
      <c r="S140" s="654"/>
      <c r="T140" s="512" t="s">
        <v>43</v>
      </c>
      <c r="U140" s="513"/>
      <c r="V140" s="652" t="s">
        <v>43</v>
      </c>
      <c r="W140" s="652"/>
    </row>
    <row r="141" spans="1:23" ht="28.5" customHeight="1">
      <c r="A141" s="493" t="s">
        <v>169</v>
      </c>
      <c r="B141" s="494"/>
      <c r="C141" s="494"/>
      <c r="D141" s="494"/>
      <c r="E141" s="494"/>
      <c r="F141" s="587"/>
      <c r="G141" s="309">
        <f t="shared" ref="G141:G146" si="45">SUM(G51,G73,G93,G129)</f>
        <v>369275.1</v>
      </c>
      <c r="H141" s="309">
        <f t="shared" ref="H141:H146" si="46">SUM(H51,H73,H93,H129)</f>
        <v>368236.22000000003</v>
      </c>
      <c r="I141" s="309">
        <f t="shared" ref="I141:I146" si="47">SUM(I51,I73,I93,I129)</f>
        <v>7.3</v>
      </c>
      <c r="J141" s="309">
        <f t="shared" ref="J141:J146" si="48">SUM(J51,J73,J93,J129)</f>
        <v>12693.2</v>
      </c>
      <c r="K141" s="309">
        <f t="shared" ref="K141:K146" si="49">SUM(K51,K73,K93,K129)</f>
        <v>380922.12000000005</v>
      </c>
      <c r="L141" s="310">
        <f t="shared" ref="L141:L146" si="50">SUM(L51,L73,L93,L129)</f>
        <v>0</v>
      </c>
      <c r="M141" s="140" t="s">
        <v>43</v>
      </c>
      <c r="N141" s="433"/>
      <c r="O141" s="434"/>
      <c r="P141" s="434"/>
      <c r="Q141" s="435"/>
      <c r="R141" s="655"/>
      <c r="S141" s="656"/>
      <c r="T141" s="514"/>
      <c r="U141" s="515"/>
      <c r="V141" s="652"/>
      <c r="W141" s="652"/>
    </row>
    <row r="142" spans="1:23" ht="24.75" customHeight="1">
      <c r="A142" s="493" t="s">
        <v>170</v>
      </c>
      <c r="B142" s="494"/>
      <c r="C142" s="494"/>
      <c r="D142" s="494"/>
      <c r="E142" s="494"/>
      <c r="F142" s="587"/>
      <c r="G142" s="152">
        <f t="shared" si="45"/>
        <v>0</v>
      </c>
      <c r="H142" s="152">
        <f t="shared" si="46"/>
        <v>0</v>
      </c>
      <c r="I142" s="152">
        <f t="shared" si="47"/>
        <v>0</v>
      </c>
      <c r="J142" s="152">
        <f t="shared" si="48"/>
        <v>0</v>
      </c>
      <c r="K142" s="152">
        <f t="shared" si="49"/>
        <v>0</v>
      </c>
      <c r="L142" s="153">
        <f t="shared" si="50"/>
        <v>0</v>
      </c>
      <c r="M142" s="140" t="s">
        <v>43</v>
      </c>
      <c r="N142" s="436"/>
      <c r="O142" s="437"/>
      <c r="P142" s="437"/>
      <c r="Q142" s="438"/>
      <c r="R142" s="657"/>
      <c r="S142" s="658"/>
      <c r="T142" s="516"/>
      <c r="U142" s="517"/>
      <c r="V142" s="652"/>
      <c r="W142" s="652"/>
    </row>
    <row r="143" spans="1:23" ht="24.75" customHeight="1">
      <c r="A143" s="493" t="s">
        <v>172</v>
      </c>
      <c r="B143" s="494"/>
      <c r="C143" s="494"/>
      <c r="D143" s="494"/>
      <c r="E143" s="494"/>
      <c r="F143" s="587"/>
      <c r="G143" s="152">
        <f t="shared" si="45"/>
        <v>0</v>
      </c>
      <c r="H143" s="152">
        <f t="shared" si="46"/>
        <v>0</v>
      </c>
      <c r="I143" s="152">
        <f t="shared" si="47"/>
        <v>0</v>
      </c>
      <c r="J143" s="152">
        <f t="shared" si="48"/>
        <v>0</v>
      </c>
      <c r="K143" s="152">
        <f t="shared" si="49"/>
        <v>0</v>
      </c>
      <c r="L143" s="153">
        <f t="shared" si="50"/>
        <v>0</v>
      </c>
      <c r="M143" s="140" t="s">
        <v>43</v>
      </c>
      <c r="N143" s="445" t="s">
        <v>323</v>
      </c>
      <c r="O143" s="446"/>
      <c r="P143" s="446"/>
      <c r="Q143" s="447"/>
      <c r="R143" s="522" t="s">
        <v>43</v>
      </c>
      <c r="S143" s="523"/>
      <c r="T143" s="522">
        <f>SUM(T53,T75,T95,T131)</f>
        <v>28.387238168113452</v>
      </c>
      <c r="U143" s="523"/>
      <c r="V143" s="659" t="s">
        <v>43</v>
      </c>
      <c r="W143" s="659"/>
    </row>
    <row r="144" spans="1:23" ht="32.25" customHeight="1">
      <c r="A144" s="660" t="s">
        <v>174</v>
      </c>
      <c r="B144" s="661"/>
      <c r="C144" s="661"/>
      <c r="D144" s="661"/>
      <c r="E144" s="661"/>
      <c r="F144" s="662"/>
      <c r="G144" s="152">
        <f t="shared" si="45"/>
        <v>100467.28</v>
      </c>
      <c r="H144" s="152">
        <f t="shared" si="46"/>
        <v>96838.88</v>
      </c>
      <c r="I144" s="152">
        <f t="shared" si="47"/>
        <v>331.74</v>
      </c>
      <c r="J144" s="152">
        <f t="shared" si="48"/>
        <v>494.92</v>
      </c>
      <c r="K144" s="152">
        <f t="shared" si="49"/>
        <v>97002.060000000012</v>
      </c>
      <c r="L144" s="153">
        <f t="shared" si="50"/>
        <v>0</v>
      </c>
      <c r="M144" s="140" t="s">
        <v>43</v>
      </c>
      <c r="N144" s="445" t="s">
        <v>324</v>
      </c>
      <c r="O144" s="446"/>
      <c r="P144" s="446"/>
      <c r="Q144" s="447"/>
      <c r="R144" s="522" t="s">
        <v>43</v>
      </c>
      <c r="S144" s="523"/>
      <c r="T144" s="525">
        <f>T54+T76+T96+T132</f>
        <v>34</v>
      </c>
      <c r="U144" s="526"/>
      <c r="V144" s="659" t="s">
        <v>43</v>
      </c>
      <c r="W144" s="659"/>
    </row>
    <row r="145" spans="1:23" ht="22.5" customHeight="1">
      <c r="A145" s="493" t="s">
        <v>176</v>
      </c>
      <c r="B145" s="494"/>
      <c r="C145" s="494"/>
      <c r="D145" s="494"/>
      <c r="E145" s="494"/>
      <c r="F145" s="587"/>
      <c r="G145" s="312">
        <f t="shared" si="45"/>
        <v>0</v>
      </c>
      <c r="H145" s="312">
        <f t="shared" si="46"/>
        <v>0</v>
      </c>
      <c r="I145" s="312">
        <f t="shared" si="47"/>
        <v>0</v>
      </c>
      <c r="J145" s="312">
        <f t="shared" si="48"/>
        <v>0</v>
      </c>
      <c r="K145" s="312">
        <f t="shared" si="49"/>
        <v>0</v>
      </c>
      <c r="L145" s="313">
        <f t="shared" si="50"/>
        <v>0</v>
      </c>
      <c r="M145" s="140" t="s">
        <v>43</v>
      </c>
      <c r="N145" s="453" t="s">
        <v>325</v>
      </c>
      <c r="O145" s="454"/>
      <c r="P145" s="454"/>
      <c r="Q145" s="455"/>
      <c r="R145" s="459" t="s">
        <v>43</v>
      </c>
      <c r="S145" s="460"/>
      <c r="T145" s="537">
        <f>T143/T144</f>
        <v>0.83491876965039569</v>
      </c>
      <c r="U145" s="538"/>
      <c r="V145" s="659" t="s">
        <v>43</v>
      </c>
      <c r="W145" s="659"/>
    </row>
    <row r="146" spans="1:23" ht="26.25" customHeight="1">
      <c r="A146" s="493" t="s">
        <v>178</v>
      </c>
      <c r="B146" s="494"/>
      <c r="C146" s="494"/>
      <c r="D146" s="494"/>
      <c r="E146" s="494"/>
      <c r="F146" s="587"/>
      <c r="G146" s="152">
        <f t="shared" si="45"/>
        <v>0</v>
      </c>
      <c r="H146" s="152">
        <f t="shared" si="46"/>
        <v>0</v>
      </c>
      <c r="I146" s="152">
        <f t="shared" si="47"/>
        <v>0</v>
      </c>
      <c r="J146" s="152">
        <f t="shared" si="48"/>
        <v>0</v>
      </c>
      <c r="K146" s="152">
        <f t="shared" si="49"/>
        <v>0</v>
      </c>
      <c r="L146" s="153">
        <f t="shared" si="50"/>
        <v>0</v>
      </c>
      <c r="M146" s="140" t="s">
        <v>43</v>
      </c>
      <c r="N146" s="590"/>
      <c r="O146" s="591"/>
      <c r="P146" s="591"/>
      <c r="Q146" s="592"/>
      <c r="R146" s="663"/>
      <c r="S146" s="664"/>
      <c r="T146" s="539"/>
      <c r="U146" s="540"/>
      <c r="V146" s="659"/>
      <c r="W146" s="659"/>
    </row>
    <row r="147" spans="1:23" ht="35.25" customHeight="1">
      <c r="A147" s="143"/>
      <c r="B147" s="143"/>
      <c r="C147" s="143"/>
      <c r="D147" s="143"/>
      <c r="E147" s="154"/>
      <c r="F147" s="143"/>
      <c r="G147" s="305"/>
      <c r="H147" s="305"/>
      <c r="I147" s="305"/>
      <c r="J147" s="305"/>
      <c r="K147" s="305"/>
      <c r="L147" s="143"/>
      <c r="M147" s="143"/>
      <c r="N147" s="601" t="s">
        <v>326</v>
      </c>
      <c r="O147" s="602"/>
      <c r="P147" s="602"/>
      <c r="Q147" s="603"/>
      <c r="R147" s="467">
        <f>0.5*R140+0.3*T145+0.2*M138</f>
        <v>0.89201822808287723</v>
      </c>
      <c r="S147" s="468"/>
      <c r="T147" s="468"/>
      <c r="U147" s="469"/>
      <c r="V147" s="665" t="s">
        <v>43</v>
      </c>
      <c r="W147" s="665"/>
    </row>
    <row r="148" spans="1:23" ht="20.25" customHeight="1">
      <c r="A148" s="143"/>
      <c r="B148" s="143"/>
      <c r="C148" s="143"/>
      <c r="D148" s="143"/>
      <c r="E148" s="154"/>
      <c r="F148" s="143"/>
      <c r="G148" s="305"/>
      <c r="H148" s="305"/>
      <c r="I148" s="305"/>
      <c r="J148" s="305"/>
      <c r="K148" s="305"/>
      <c r="L148" s="143"/>
      <c r="M148" s="143"/>
      <c r="N148" s="471" t="s">
        <v>327</v>
      </c>
      <c r="O148" s="472"/>
      <c r="P148" s="472"/>
      <c r="Q148" s="473"/>
      <c r="R148" s="474" t="str">
        <f>IF(R147&gt;=0.95,"Высокая эффективность",IF(AND(R147&lt;0.95,R147&gt;=0.8),"Средняя эффективность",IF(AND(R147&lt;0.8,R147&gt;=0.7),"Эффективность удовлетворительная",IF(R147&lt;0.7,"Эффективность неудовлетворительная",""))))</f>
        <v>Средняя эффективность</v>
      </c>
      <c r="S148" s="474"/>
      <c r="T148" s="474"/>
      <c r="U148" s="474"/>
      <c r="V148" s="665" t="s">
        <v>43</v>
      </c>
      <c r="W148" s="665"/>
    </row>
    <row r="149" spans="1:23" ht="15.75">
      <c r="A149" s="314"/>
      <c r="B149" s="314"/>
      <c r="C149" s="314"/>
      <c r="D149" s="199"/>
      <c r="E149" s="199"/>
      <c r="F149" s="199"/>
      <c r="G149" s="315"/>
      <c r="H149" s="315"/>
      <c r="I149" s="315"/>
      <c r="J149" s="315"/>
      <c r="K149" s="315"/>
      <c r="L149" s="199"/>
      <c r="M149" s="199"/>
      <c r="N149" s="199"/>
      <c r="O149" s="142"/>
      <c r="P149" s="199"/>
      <c r="Q149" s="199"/>
      <c r="R149" s="199"/>
      <c r="S149" s="199"/>
      <c r="T149" s="199"/>
      <c r="U149" s="199"/>
      <c r="V149" s="492"/>
      <c r="W149" s="492"/>
    </row>
    <row r="150" spans="1:23" ht="15.75">
      <c r="A150" s="316"/>
      <c r="B150" s="316"/>
      <c r="C150" s="316"/>
      <c r="D150" s="317"/>
      <c r="E150" s="317"/>
      <c r="F150" s="317"/>
      <c r="G150" s="666"/>
      <c r="H150" s="666"/>
      <c r="I150" s="666"/>
      <c r="J150" s="666"/>
      <c r="K150" s="666"/>
      <c r="L150" s="667"/>
      <c r="M150" s="667"/>
      <c r="N150" s="317"/>
      <c r="O150" s="318"/>
      <c r="P150" s="317"/>
      <c r="Q150" s="317"/>
      <c r="R150" s="317"/>
      <c r="S150" s="317"/>
      <c r="T150" s="317"/>
      <c r="U150" s="317"/>
      <c r="V150" s="317"/>
    </row>
    <row r="151" spans="1:23" ht="15.75">
      <c r="A151" s="316"/>
      <c r="B151" s="316"/>
      <c r="C151" s="316"/>
      <c r="D151" s="317"/>
      <c r="E151" s="317"/>
      <c r="F151" s="317"/>
      <c r="G151" s="666"/>
      <c r="H151" s="666"/>
      <c r="I151" s="666"/>
      <c r="J151" s="666"/>
      <c r="K151" s="666"/>
      <c r="L151" s="667"/>
      <c r="M151" s="667"/>
      <c r="N151" s="317"/>
      <c r="O151" s="318"/>
      <c r="P151" s="317"/>
      <c r="Q151" s="317"/>
      <c r="R151" s="317"/>
      <c r="S151" s="317"/>
      <c r="T151" s="317"/>
      <c r="U151" s="317"/>
      <c r="V151" s="317"/>
    </row>
  </sheetData>
  <sheetProtection algorithmName="SHA-512" hashValue="7TnqXJfmx9pBqvDPIxW7c3d+q5TsLlauDRGdlvmCMgv2r2eQnWtSnNyMBpmhPO7S+Dx5b8xU5H7Ix33ANMnxPQ==" saltValue="2Mmg7A+fEOv4IJwJiZk+Ew==" spinCount="100000" sheet="1" formatCells="0" formatColumns="0" formatRows="0"/>
  <mergeCells count="328">
    <mergeCell ref="N148:Q148"/>
    <mergeCell ref="R148:U148"/>
    <mergeCell ref="V148:W148"/>
    <mergeCell ref="V149:W149"/>
    <mergeCell ref="G150:K150"/>
    <mergeCell ref="L150:M150"/>
    <mergeCell ref="G151:K151"/>
    <mergeCell ref="L151:M151"/>
    <mergeCell ref="A145:F145"/>
    <mergeCell ref="N145:Q146"/>
    <mergeCell ref="R145:S146"/>
    <mergeCell ref="T145:U146"/>
    <mergeCell ref="V145:W146"/>
    <mergeCell ref="A146:F146"/>
    <mergeCell ref="N147:Q147"/>
    <mergeCell ref="R147:U147"/>
    <mergeCell ref="V147:W147"/>
    <mergeCell ref="A143:F143"/>
    <mergeCell ref="N143:Q143"/>
    <mergeCell ref="R143:S143"/>
    <mergeCell ref="T143:U143"/>
    <mergeCell ref="V143:W143"/>
    <mergeCell ref="A144:F144"/>
    <mergeCell ref="N144:Q144"/>
    <mergeCell ref="R144:S144"/>
    <mergeCell ref="T144:U144"/>
    <mergeCell ref="V144:W144"/>
    <mergeCell ref="A139:F139"/>
    <mergeCell ref="N139:Q139"/>
    <mergeCell ref="R139:S139"/>
    <mergeCell ref="T139:U139"/>
    <mergeCell ref="V139:W139"/>
    <mergeCell ref="A140:F140"/>
    <mergeCell ref="N140:Q142"/>
    <mergeCell ref="R140:S142"/>
    <mergeCell ref="T140:U142"/>
    <mergeCell ref="V140:W142"/>
    <mergeCell ref="A141:F141"/>
    <mergeCell ref="A142:F142"/>
    <mergeCell ref="N135:Q135"/>
    <mergeCell ref="R135:U135"/>
    <mergeCell ref="V135:W135"/>
    <mergeCell ref="N136:Q136"/>
    <mergeCell ref="R136:U136"/>
    <mergeCell ref="V136:W136"/>
    <mergeCell ref="A137:F137"/>
    <mergeCell ref="V137:W137"/>
    <mergeCell ref="A138:F138"/>
    <mergeCell ref="N138:Q138"/>
    <mergeCell ref="R138:S138"/>
    <mergeCell ref="T138:U138"/>
    <mergeCell ref="V138:W138"/>
    <mergeCell ref="A132:F132"/>
    <mergeCell ref="N132:Q132"/>
    <mergeCell ref="R132:S132"/>
    <mergeCell ref="T132:U132"/>
    <mergeCell ref="V132:W132"/>
    <mergeCell ref="A133:F133"/>
    <mergeCell ref="N133:Q134"/>
    <mergeCell ref="R133:S134"/>
    <mergeCell ref="T133:U134"/>
    <mergeCell ref="V133:W134"/>
    <mergeCell ref="A134:F134"/>
    <mergeCell ref="A128:F128"/>
    <mergeCell ref="N128:Q130"/>
    <mergeCell ref="R128:S130"/>
    <mergeCell ref="T128:U130"/>
    <mergeCell ref="V128:W130"/>
    <mergeCell ref="A129:F129"/>
    <mergeCell ref="A130:F130"/>
    <mergeCell ref="A131:F131"/>
    <mergeCell ref="N131:Q131"/>
    <mergeCell ref="R131:S131"/>
    <mergeCell ref="T131:U131"/>
    <mergeCell ref="V131:W131"/>
    <mergeCell ref="A126:F126"/>
    <mergeCell ref="N126:Q126"/>
    <mergeCell ref="R126:S126"/>
    <mergeCell ref="T126:U126"/>
    <mergeCell ref="V126:W126"/>
    <mergeCell ref="A127:F127"/>
    <mergeCell ref="N127:Q127"/>
    <mergeCell ref="R127:S127"/>
    <mergeCell ref="T127:U127"/>
    <mergeCell ref="V127:W127"/>
    <mergeCell ref="R110:R111"/>
    <mergeCell ref="S110:S111"/>
    <mergeCell ref="T110:T111"/>
    <mergeCell ref="U110:U111"/>
    <mergeCell ref="V110:V111"/>
    <mergeCell ref="W110:W111"/>
    <mergeCell ref="A124:F124"/>
    <mergeCell ref="V124:W124"/>
    <mergeCell ref="A125:F125"/>
    <mergeCell ref="V125:W125"/>
    <mergeCell ref="A110:A111"/>
    <mergeCell ref="B110:B111"/>
    <mergeCell ref="C110:C111"/>
    <mergeCell ref="D110:D111"/>
    <mergeCell ref="E110:E111"/>
    <mergeCell ref="N110:N111"/>
    <mergeCell ref="O110:O111"/>
    <mergeCell ref="P110:P111"/>
    <mergeCell ref="Q110:Q111"/>
    <mergeCell ref="D104:M104"/>
    <mergeCell ref="E105:W105"/>
    <mergeCell ref="A108:A109"/>
    <mergeCell ref="B108:B109"/>
    <mergeCell ref="C108:C109"/>
    <mergeCell ref="D108:D109"/>
    <mergeCell ref="E108:E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N99:Q99"/>
    <mergeCell ref="R99:U99"/>
    <mergeCell ref="V99:W99"/>
    <mergeCell ref="N100:Q100"/>
    <mergeCell ref="R100:U100"/>
    <mergeCell ref="V100:W100"/>
    <mergeCell ref="V101:W101"/>
    <mergeCell ref="A102:W102"/>
    <mergeCell ref="D103:M103"/>
    <mergeCell ref="A96:F96"/>
    <mergeCell ref="N96:Q96"/>
    <mergeCell ref="R96:S96"/>
    <mergeCell ref="T96:U96"/>
    <mergeCell ref="V96:W96"/>
    <mergeCell ref="A97:F97"/>
    <mergeCell ref="N97:Q98"/>
    <mergeCell ref="R97:S98"/>
    <mergeCell ref="T97:U98"/>
    <mergeCell ref="V97:W98"/>
    <mergeCell ref="A98:F98"/>
    <mergeCell ref="A92:F92"/>
    <mergeCell ref="N92:Q94"/>
    <mergeCell ref="R92:S94"/>
    <mergeCell ref="T92:U94"/>
    <mergeCell ref="V92:W94"/>
    <mergeCell ref="A93:F93"/>
    <mergeCell ref="A94:F94"/>
    <mergeCell ref="A95:F95"/>
    <mergeCell ref="N95:Q95"/>
    <mergeCell ref="R95:S95"/>
    <mergeCell ref="T95:U95"/>
    <mergeCell ref="V95:W95"/>
    <mergeCell ref="A89:F89"/>
    <mergeCell ref="V89:W89"/>
    <mergeCell ref="A90:F90"/>
    <mergeCell ref="N90:Q90"/>
    <mergeCell ref="R90:S90"/>
    <mergeCell ref="T90:U90"/>
    <mergeCell ref="V90:W90"/>
    <mergeCell ref="A91:F91"/>
    <mergeCell ref="N91:Q91"/>
    <mergeCell ref="R91:S91"/>
    <mergeCell ref="T91:U91"/>
    <mergeCell ref="V91:W91"/>
    <mergeCell ref="N80:Q80"/>
    <mergeCell ref="R80:U80"/>
    <mergeCell ref="V80:W80"/>
    <mergeCell ref="A81:N81"/>
    <mergeCell ref="V81:W81"/>
    <mergeCell ref="A82:W82"/>
    <mergeCell ref="D83:M83"/>
    <mergeCell ref="D84:M84"/>
    <mergeCell ref="D85:W85"/>
    <mergeCell ref="A77:F77"/>
    <mergeCell ref="N77:Q78"/>
    <mergeCell ref="R77:S78"/>
    <mergeCell ref="T77:U78"/>
    <mergeCell ref="V77:W78"/>
    <mergeCell ref="A78:F78"/>
    <mergeCell ref="N79:Q79"/>
    <mergeCell ref="R79:U79"/>
    <mergeCell ref="V79:W79"/>
    <mergeCell ref="A75:F75"/>
    <mergeCell ref="N75:Q75"/>
    <mergeCell ref="R75:S75"/>
    <mergeCell ref="T75:U75"/>
    <mergeCell ref="V75:W75"/>
    <mergeCell ref="A76:F76"/>
    <mergeCell ref="N76:Q76"/>
    <mergeCell ref="R76:S76"/>
    <mergeCell ref="T76:U76"/>
    <mergeCell ref="V76:W76"/>
    <mergeCell ref="A71:F71"/>
    <mergeCell ref="N71:Q71"/>
    <mergeCell ref="R71:S71"/>
    <mergeCell ref="T71:U71"/>
    <mergeCell ref="V71:W71"/>
    <mergeCell ref="A72:D72"/>
    <mergeCell ref="N72:Q74"/>
    <mergeCell ref="R72:S74"/>
    <mergeCell ref="T72:U74"/>
    <mergeCell ref="V72:W74"/>
    <mergeCell ref="A73:F73"/>
    <mergeCell ref="A74:F74"/>
    <mergeCell ref="D63:M63"/>
    <mergeCell ref="D64:W64"/>
    <mergeCell ref="A69:F69"/>
    <mergeCell ref="V69:W69"/>
    <mergeCell ref="A70:F70"/>
    <mergeCell ref="N70:Q70"/>
    <mergeCell ref="R70:S70"/>
    <mergeCell ref="T70:U70"/>
    <mergeCell ref="V70:W70"/>
    <mergeCell ref="A58:F58"/>
    <mergeCell ref="N58:Q58"/>
    <mergeCell ref="R58:U58"/>
    <mergeCell ref="V58:W58"/>
    <mergeCell ref="V59:W59"/>
    <mergeCell ref="D60:W60"/>
    <mergeCell ref="A61:A62"/>
    <mergeCell ref="B61:B62"/>
    <mergeCell ref="C61:C62"/>
    <mergeCell ref="D61:M62"/>
    <mergeCell ref="A55:F55"/>
    <mergeCell ref="N55:Q56"/>
    <mergeCell ref="R55:S56"/>
    <mergeCell ref="T55:U56"/>
    <mergeCell ref="V55:W56"/>
    <mergeCell ref="A56:F56"/>
    <mergeCell ref="A57:F57"/>
    <mergeCell ref="N57:Q57"/>
    <mergeCell ref="R57:U57"/>
    <mergeCell ref="V57:W57"/>
    <mergeCell ref="A53:F53"/>
    <mergeCell ref="N53:Q53"/>
    <mergeCell ref="R53:S53"/>
    <mergeCell ref="T53:U53"/>
    <mergeCell ref="V53:W53"/>
    <mergeCell ref="A54:F54"/>
    <mergeCell ref="N54:Q54"/>
    <mergeCell ref="R54:S54"/>
    <mergeCell ref="T54:U54"/>
    <mergeCell ref="V54:W54"/>
    <mergeCell ref="A49:F49"/>
    <mergeCell ref="N49:Q49"/>
    <mergeCell ref="R49:S49"/>
    <mergeCell ref="T49:U49"/>
    <mergeCell ref="V49:W49"/>
    <mergeCell ref="A50:F50"/>
    <mergeCell ref="N50:Q52"/>
    <mergeCell ref="R50:S52"/>
    <mergeCell ref="T50:U52"/>
    <mergeCell ref="V50:W52"/>
    <mergeCell ref="A51:F51"/>
    <mergeCell ref="A52:F52"/>
    <mergeCell ref="D42:W42"/>
    <mergeCell ref="A47:F47"/>
    <mergeCell ref="G47:M47"/>
    <mergeCell ref="N47:O47"/>
    <mergeCell ref="Q47:R47"/>
    <mergeCell ref="V47:W47"/>
    <mergeCell ref="A48:F48"/>
    <mergeCell ref="N48:Q48"/>
    <mergeCell ref="R48:S48"/>
    <mergeCell ref="T48:U48"/>
    <mergeCell ref="V48:W48"/>
    <mergeCell ref="D28:W28"/>
    <mergeCell ref="B30:B31"/>
    <mergeCell ref="C30:C31"/>
    <mergeCell ref="D30:M31"/>
    <mergeCell ref="D32:W32"/>
    <mergeCell ref="A39:A41"/>
    <mergeCell ref="B39:B41"/>
    <mergeCell ref="C39:C41"/>
    <mergeCell ref="D39:M41"/>
    <mergeCell ref="D24:W24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17:A19"/>
    <mergeCell ref="B17:B19"/>
    <mergeCell ref="C17:C19"/>
    <mergeCell ref="D17:M19"/>
    <mergeCell ref="D20:W20"/>
    <mergeCell ref="A22:A23"/>
    <mergeCell ref="B22:B23"/>
    <mergeCell ref="C22:C23"/>
    <mergeCell ref="D22:M23"/>
    <mergeCell ref="A7:A12"/>
    <mergeCell ref="B7:B12"/>
    <mergeCell ref="C7:C12"/>
    <mergeCell ref="D7:M12"/>
    <mergeCell ref="D13:W13"/>
    <mergeCell ref="A14:A16"/>
    <mergeCell ref="B14:B16"/>
    <mergeCell ref="C14:C16"/>
    <mergeCell ref="D14:M16"/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W5"/>
    <mergeCell ref="A4:A5"/>
    <mergeCell ref="B4:B5"/>
    <mergeCell ref="C4:C5"/>
    <mergeCell ref="G4:G5"/>
    <mergeCell ref="H4:I4"/>
    <mergeCell ref="J4:J5"/>
    <mergeCell ref="K4:K5"/>
    <mergeCell ref="N4:N5"/>
    <mergeCell ref="O4:O5"/>
    <mergeCell ref="P4:P5"/>
    <mergeCell ref="Q4:Q5"/>
    <mergeCell ref="R4:S4"/>
    <mergeCell ref="T4:U4"/>
  </mergeCells>
  <conditionalFormatting sqref="R83:U84">
    <cfRule type="containsErrors" priority="90">
      <formula>ISERROR(R81)</formula>
    </cfRule>
  </conditionalFormatting>
  <conditionalFormatting sqref="S9">
    <cfRule type="containsErrors" dxfId="66" priority="92">
      <formula>ISERROR(R7)</formula>
    </cfRule>
  </conditionalFormatting>
  <conditionalFormatting sqref="S9">
    <cfRule type="containsErrors" dxfId="65" priority="91">
      <formula>ISERROR(M7)</formula>
    </cfRule>
  </conditionalFormatting>
  <conditionalFormatting sqref="T112 U115:U117 T118:T123 R136:U136 R148:U148 T29 R7:R8 S9 R10:R12 R14:R15 S16:S17 R18:R19 T21 R22:R23 T25 M21 M25 M29 S30:S31 T33:T34 U35 T36:T38 R39:R41 T43:T46 R61:R63 R58:U58 M33:M38 M43:M46 M48 M65:M68 R103:R104 R83:R84 T86:T88 V106:V110 R100:U100 M70 M86:M88 R80:U80 T65:T68 M106:M123 T106:T108 V7:Y7 V8:V12 V14:V16 V21 V25 V29:V31 V33:V41 V43:V46 V61:V63 V65:V68 V83:V84 V86:V88">
    <cfRule type="containsErrors" dxfId="64" priority="89">
      <formula>ISERROR(M7)</formula>
    </cfRule>
  </conditionalFormatting>
  <conditionalFormatting sqref="W14">
    <cfRule type="containsErrors" dxfId="63" priority="93">
      <formula>ISERROR(M7)</formula>
    </cfRule>
  </conditionalFormatting>
  <conditionalFormatting sqref="W21">
    <cfRule type="containsErrors" dxfId="62" priority="94">
      <formula>ISERROR(M7)</formula>
    </cfRule>
  </conditionalFormatting>
  <conditionalFormatting sqref="M26">
    <cfRule type="containsErrors" dxfId="61" priority="95">
      <formula>ISERROR(M7)</formula>
    </cfRule>
  </conditionalFormatting>
  <conditionalFormatting sqref="V87">
    <cfRule type="containsErrors" dxfId="60" priority="96">
      <formula>ISERROR(M7)</formula>
    </cfRule>
  </conditionalFormatting>
  <conditionalFormatting sqref="V86">
    <cfRule type="containsErrors" dxfId="59" priority="97">
      <formula>ISERROR(M7)</formula>
    </cfRule>
  </conditionalFormatting>
  <conditionalFormatting sqref="V83">
    <cfRule type="containsErrors" dxfId="58" priority="98">
      <formula>ISERROR(M7)</formula>
    </cfRule>
  </conditionalFormatting>
  <conditionalFormatting sqref="V9">
    <cfRule type="containsErrors" dxfId="57" priority="99">
      <formula>ISERROR(M7)</formula>
    </cfRule>
  </conditionalFormatting>
  <conditionalFormatting sqref="V12">
    <cfRule type="containsErrors" dxfId="56" priority="100">
      <formula>ISERROR(M7)</formula>
    </cfRule>
  </conditionalFormatting>
  <conditionalFormatting sqref="V16">
    <cfRule type="containsErrors" dxfId="55" priority="101">
      <formula>ISERROR(M7)</formula>
    </cfRule>
  </conditionalFormatting>
  <conditionalFormatting sqref="V16">
    <cfRule type="containsErrors" dxfId="54" priority="102">
      <formula>ISERROR(M7)</formula>
    </cfRule>
  </conditionalFormatting>
  <conditionalFormatting sqref="V112">
    <cfRule type="containsErrors" dxfId="53" priority="103">
      <formula>ISERROR(M7)</formula>
    </cfRule>
  </conditionalFormatting>
  <conditionalFormatting sqref="W112">
    <cfRule type="containsErrors" dxfId="52" priority="104">
      <formula>ISERROR(M7)</formula>
    </cfRule>
  </conditionalFormatting>
  <conditionalFormatting sqref="M113">
    <cfRule type="containsErrors" dxfId="51" priority="105">
      <formula>ISERROR(M7)</formula>
    </cfRule>
  </conditionalFormatting>
  <conditionalFormatting sqref="M114">
    <cfRule type="containsErrors" dxfId="50" priority="106">
      <formula>ISERROR(M7)</formula>
    </cfRule>
  </conditionalFormatting>
  <conditionalFormatting sqref="M111">
    <cfRule type="containsErrors" dxfId="49" priority="107">
      <formula>ISERROR(M7)</formula>
    </cfRule>
  </conditionalFormatting>
  <conditionalFormatting sqref="M109">
    <cfRule type="containsErrors" dxfId="48" priority="108">
      <formula>ISERROR(M7)</formula>
    </cfRule>
  </conditionalFormatting>
  <conditionalFormatting sqref="T112 U115:U117 T118:T123 R136:U136 R148:U148">
    <cfRule type="containsErrors" dxfId="47" priority="88">
      <formula>ISERROR(R108)</formula>
    </cfRule>
  </conditionalFormatting>
  <conditionalFormatting sqref="M138 R136:U136 R148:U148">
    <cfRule type="containsErrors" dxfId="46" priority="87">
      <formula>ISERROR(M120)</formula>
    </cfRule>
  </conditionalFormatting>
  <conditionalFormatting sqref="R86:U88 R33:U38 R43:U46 R53:U56 R29:U29 R25:U25 M83:M84 R95:U98 R65:U68 M1:M12 M14:M19 M21:M23 M25 M29:M31 M33:M41 M43:M59 M61:M63 M65:M81 R110:T123 M103:M104 M106:M125 M127:M65542 R106:U108 M86:M89 M91:M101">
    <cfRule type="containsErrors" dxfId="45" priority="86">
      <formula>ISERROR(M1)</formula>
    </cfRule>
  </conditionalFormatting>
  <conditionalFormatting sqref="M26">
    <cfRule type="containsErrors" dxfId="44" priority="109">
      <formula>ISERROR(M1)</formula>
    </cfRule>
  </conditionalFormatting>
  <conditionalFormatting sqref="R26">
    <cfRule type="containsErrors" dxfId="43" priority="110">
      <formula>ISERROR(M1)</formula>
    </cfRule>
  </conditionalFormatting>
  <conditionalFormatting sqref="S26">
    <cfRule type="containsErrors" dxfId="42" priority="111">
      <formula>ISERROR(M1)</formula>
    </cfRule>
  </conditionalFormatting>
  <conditionalFormatting sqref="R113:T113">
    <cfRule type="containsErrors" dxfId="41" priority="112">
      <formula>ISERROR(M1)</formula>
    </cfRule>
  </conditionalFormatting>
  <conditionalFormatting sqref="U113">
    <cfRule type="containsErrors" dxfId="40" priority="113">
      <formula>ISERROR(M1)</formula>
    </cfRule>
  </conditionalFormatting>
  <conditionalFormatting sqref="U113">
    <cfRule type="containsErrors" dxfId="39" priority="114">
      <formula>ISERROR(M1)</formula>
    </cfRule>
  </conditionalFormatting>
  <conditionalFormatting sqref="R114">
    <cfRule type="containsErrors" dxfId="38" priority="115">
      <formula>ISERROR(M1)</formula>
    </cfRule>
  </conditionalFormatting>
  <conditionalFormatting sqref="R114">
    <cfRule type="containsErrors" dxfId="37" priority="116">
      <formula>ISERROR(M1)</formula>
    </cfRule>
  </conditionalFormatting>
  <conditionalFormatting sqref="M113">
    <cfRule type="containsErrors" dxfId="36" priority="117">
      <formula>ISERROR(M1)</formula>
    </cfRule>
  </conditionalFormatting>
  <conditionalFormatting sqref="M114">
    <cfRule type="containsErrors" dxfId="35" priority="118">
      <formula>ISERROR(M1)</formula>
    </cfRule>
  </conditionalFormatting>
  <conditionalFormatting sqref="M111">
    <cfRule type="containsErrors" dxfId="34" priority="119">
      <formula>ISERROR(M1)</formula>
    </cfRule>
  </conditionalFormatting>
  <conditionalFormatting sqref="M109">
    <cfRule type="containsErrors" dxfId="33" priority="120">
      <formula>ISERROR(M1)</formula>
    </cfRule>
  </conditionalFormatting>
  <conditionalFormatting sqref="M70 M48">
    <cfRule type="containsErrors" dxfId="32" priority="85">
      <formula>ISERROR(M46)</formula>
    </cfRule>
  </conditionalFormatting>
  <conditionalFormatting sqref="M138">
    <cfRule type="containsErrors" dxfId="31" priority="84">
      <formula>ISERROR(M132)</formula>
    </cfRule>
  </conditionalFormatting>
  <conditionalFormatting sqref="R30:U31 R39:U41 R48:S52 R61:U63 R22:U23 R14:U19 R7:S12 R83:U84 R103:U104">
    <cfRule type="containsErrors" dxfId="30" priority="83">
      <formula>ISERROR(R7)</formula>
    </cfRule>
  </conditionalFormatting>
  <conditionalFormatting sqref="R79:U80 R57:U58 R99:U100 V7:Y7 V8:V12 V14:V16 V21 V25 V29:V31 V33:V41 V43:V46 V61:V63 V65:V68 V83:V84 V86:V88 V106:V110">
    <cfRule type="containsErrors" dxfId="29" priority="82">
      <formula>ISERROR(R7)</formula>
    </cfRule>
  </conditionalFormatting>
  <conditionalFormatting sqref="W14">
    <cfRule type="containsErrors" dxfId="28" priority="121">
      <formula>ISERROR(R7)</formula>
    </cfRule>
  </conditionalFormatting>
  <conditionalFormatting sqref="W21">
    <cfRule type="containsErrors" dxfId="27" priority="122">
      <formula>ISERROR(R7)</formula>
    </cfRule>
  </conditionalFormatting>
  <conditionalFormatting sqref="V87">
    <cfRule type="containsErrors" dxfId="26" priority="123">
      <formula>ISERROR(R7)</formula>
    </cfRule>
  </conditionalFormatting>
  <conditionalFormatting sqref="V86">
    <cfRule type="containsErrors" dxfId="25" priority="124">
      <formula>ISERROR(R7)</formula>
    </cfRule>
  </conditionalFormatting>
  <conditionalFormatting sqref="V83">
    <cfRule type="containsErrors" dxfId="24" priority="125">
      <formula>ISERROR(R7)</formula>
    </cfRule>
  </conditionalFormatting>
  <conditionalFormatting sqref="V9">
    <cfRule type="containsErrors" dxfId="23" priority="126">
      <formula>ISERROR(R7)</formula>
    </cfRule>
  </conditionalFormatting>
  <conditionalFormatting sqref="V12">
    <cfRule type="containsErrors" dxfId="22" priority="127">
      <formula>ISERROR(R7)</formula>
    </cfRule>
  </conditionalFormatting>
  <conditionalFormatting sqref="V16">
    <cfRule type="containsErrors" dxfId="21" priority="128">
      <formula>ISERROR(R7)</formula>
    </cfRule>
  </conditionalFormatting>
  <conditionalFormatting sqref="V16">
    <cfRule type="containsErrors" dxfId="20" priority="129">
      <formula>ISERROR(R7)</formula>
    </cfRule>
  </conditionalFormatting>
  <conditionalFormatting sqref="V112">
    <cfRule type="containsErrors" dxfId="19" priority="130">
      <formula>ISERROR(R7)</formula>
    </cfRule>
  </conditionalFormatting>
  <conditionalFormatting sqref="W112">
    <cfRule type="containsErrors" dxfId="18" priority="131">
      <formula>ISERROR(R7)</formula>
    </cfRule>
  </conditionalFormatting>
  <conditionalFormatting sqref="U112 U115:U123">
    <cfRule type="containsErrors" dxfId="17" priority="77">
      <formula>ISERROR(U108)</formula>
    </cfRule>
  </conditionalFormatting>
  <conditionalFormatting sqref="R131:U134">
    <cfRule type="containsErrors" dxfId="16" priority="76">
      <formula>ISERROR(R125)</formula>
    </cfRule>
  </conditionalFormatting>
  <conditionalFormatting sqref="R135:U135">
    <cfRule type="containsErrors" dxfId="15" priority="75">
      <formula>ISERROR(R129)</formula>
    </cfRule>
  </conditionalFormatting>
  <conditionalFormatting sqref="R136:U136">
    <cfRule type="containsErrors" dxfId="14" priority="73">
      <formula>ISERROR(R130)</formula>
    </cfRule>
  </conditionalFormatting>
  <conditionalFormatting sqref="R138:U142">
    <cfRule type="containsErrors" dxfId="13" priority="72">
      <formula>ISERROR(R132)</formula>
    </cfRule>
  </conditionalFormatting>
  <conditionalFormatting sqref="R143:U146">
    <cfRule type="containsErrors" dxfId="12" priority="71">
      <formula>ISERROR(R137)</formula>
    </cfRule>
  </conditionalFormatting>
  <conditionalFormatting sqref="R147:U148">
    <cfRule type="containsErrors" dxfId="11" priority="70">
      <formula>ISERROR(R141)</formula>
    </cfRule>
  </conditionalFormatting>
  <conditionalFormatting sqref="V115">
    <cfRule type="containsErrors" dxfId="10" priority="11">
      <formula>ISERROR(V109)</formula>
    </cfRule>
  </conditionalFormatting>
  <conditionalFormatting sqref="V115">
    <cfRule type="containsErrors" dxfId="9" priority="10">
      <formula>ISERROR(V109)</formula>
    </cfRule>
  </conditionalFormatting>
  <conditionalFormatting sqref="V116:V117">
    <cfRule type="containsErrors" dxfId="8" priority="9">
      <formula>ISERROR(V110)</formula>
    </cfRule>
  </conditionalFormatting>
  <conditionalFormatting sqref="V116:V117">
    <cfRule type="containsErrors" dxfId="7" priority="8">
      <formula>ISERROR(V110)</formula>
    </cfRule>
  </conditionalFormatting>
  <conditionalFormatting sqref="V118">
    <cfRule type="containsErrors" dxfId="6" priority="7">
      <formula>ISERROR(V112)</formula>
    </cfRule>
  </conditionalFormatting>
  <conditionalFormatting sqref="V118">
    <cfRule type="containsErrors" dxfId="5" priority="6">
      <formula>ISERROR(V112)</formula>
    </cfRule>
  </conditionalFormatting>
  <conditionalFormatting sqref="V119:V123">
    <cfRule type="containsErrors" dxfId="4" priority="5">
      <formula>ISERROR(V113)</formula>
    </cfRule>
  </conditionalFormatting>
  <conditionalFormatting sqref="V119:V123">
    <cfRule type="containsErrors" dxfId="3" priority="4">
      <formula>ISERROR(V113)</formula>
    </cfRule>
  </conditionalFormatting>
  <conditionalFormatting sqref="M90">
    <cfRule type="containsErrors" dxfId="2" priority="3">
      <formula>ISERROR(M88)</formula>
    </cfRule>
  </conditionalFormatting>
  <conditionalFormatting sqref="M90">
    <cfRule type="containsErrors" dxfId="1" priority="2">
      <formula>ISERROR(M88)</formula>
    </cfRule>
  </conditionalFormatting>
  <conditionalFormatting sqref="M90">
    <cfRule type="containsErrors" dxfId="0" priority="1">
      <formula>ISERROR(M88)</formula>
    </cfRule>
  </conditionalFormatting>
  <pageMargins left="0.70866141732283472" right="0.70866141732283472" top="0.74803149606299213" bottom="0.74803149606299213" header="0.31496062992125984" footer="0.31496062992125984"/>
  <pageSetup paperSize="9" scale="43" firstPageNumber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СПН Форма 3</vt:lpstr>
      <vt:lpstr>СПН Форма 1_2024</vt:lpstr>
      <vt:lpstr>'СПН Форма 1_2024'!Область_печати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Тенсина Марина Олеговна</dc:creator>
  <cp:lastModifiedBy>Тенсина Марина Олеговна</cp:lastModifiedBy>
  <cp:revision>55</cp:revision>
  <dcterms:created xsi:type="dcterms:W3CDTF">2006-09-28T05:33:49Z</dcterms:created>
  <dcterms:modified xsi:type="dcterms:W3CDTF">2025-05-12T13:08:07Z</dcterms:modified>
</cp:coreProperties>
</file>