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СПН Форма 3" sheetId="1" r:id="rId1"/>
    <sheet name="СПН Форма 1_2023" sheetId="2" r:id="rId2"/>
  </sheets>
  <definedNames>
    <definedName name="_GoBack" localSheetId="1">'СПН Форма 1_2023'!#REF!</definedName>
    <definedName name="_xlnm.Print_Area" localSheetId="1">'СПН Форма 1_2023'!$A$1:$V$145</definedName>
  </definedNames>
  <calcPr calcId="145621"/>
</workbook>
</file>

<file path=xl/calcChain.xml><?xml version="1.0" encoding="utf-8"?>
<calcChain xmlns="http://schemas.openxmlformats.org/spreadsheetml/2006/main">
  <c r="L140" i="2" l="1"/>
  <c r="K140" i="2"/>
  <c r="J140" i="2"/>
  <c r="I140" i="2"/>
  <c r="H140" i="2"/>
  <c r="G140" i="2"/>
  <c r="L139" i="2"/>
  <c r="K139" i="2"/>
  <c r="J139" i="2"/>
  <c r="I139" i="2"/>
  <c r="H139" i="2"/>
  <c r="G139" i="2"/>
  <c r="T138" i="2"/>
  <c r="L136" i="2"/>
  <c r="K136" i="2"/>
  <c r="J136" i="2"/>
  <c r="I136" i="2"/>
  <c r="H136" i="2"/>
  <c r="G136" i="2"/>
  <c r="R133" i="2"/>
  <c r="L126" i="2"/>
  <c r="L121" i="2" s="1"/>
  <c r="L120" i="2" s="1"/>
  <c r="J126" i="2"/>
  <c r="J121" i="2" s="1"/>
  <c r="J120" i="2" s="1"/>
  <c r="I126" i="2"/>
  <c r="H126" i="2"/>
  <c r="H121" i="2" s="1"/>
  <c r="H120" i="2" s="1"/>
  <c r="G126" i="2"/>
  <c r="L123" i="2"/>
  <c r="J123" i="2"/>
  <c r="I123" i="2"/>
  <c r="H123" i="2"/>
  <c r="G123" i="2"/>
  <c r="I121" i="2"/>
  <c r="I120" i="2" s="1"/>
  <c r="G121" i="2"/>
  <c r="G120" i="2" s="1"/>
  <c r="T117" i="2"/>
  <c r="K117" i="2"/>
  <c r="M117" i="2" s="1"/>
  <c r="T116" i="2"/>
  <c r="M116" i="2"/>
  <c r="K116" i="2"/>
  <c r="T115" i="2"/>
  <c r="K115" i="2"/>
  <c r="M115" i="2" s="1"/>
  <c r="T114" i="2"/>
  <c r="M114" i="2"/>
  <c r="K114" i="2"/>
  <c r="T113" i="2"/>
  <c r="K113" i="2"/>
  <c r="M113" i="2" s="1"/>
  <c r="T112" i="2"/>
  <c r="M112" i="2"/>
  <c r="K112" i="2"/>
  <c r="U111" i="2"/>
  <c r="K111" i="2"/>
  <c r="M111" i="2" s="1"/>
  <c r="U110" i="2"/>
  <c r="M110" i="2"/>
  <c r="K110" i="2"/>
  <c r="U109" i="2"/>
  <c r="K109" i="2"/>
  <c r="M109" i="2" s="1"/>
  <c r="T108" i="2"/>
  <c r="M108" i="2"/>
  <c r="K108" i="2"/>
  <c r="T107" i="2"/>
  <c r="K107" i="2"/>
  <c r="M107" i="2" s="1"/>
  <c r="U106" i="2"/>
  <c r="M106" i="2"/>
  <c r="K106" i="2"/>
  <c r="T105" i="2"/>
  <c r="K105" i="2"/>
  <c r="K126" i="2" s="1"/>
  <c r="T104" i="2"/>
  <c r="T125" i="2" s="1"/>
  <c r="T127" i="2" s="1"/>
  <c r="M104" i="2"/>
  <c r="K104" i="2"/>
  <c r="K123" i="2" s="1"/>
  <c r="K121" i="2" s="1"/>
  <c r="K120" i="2" s="1"/>
  <c r="M120" i="2" s="1"/>
  <c r="L93" i="2"/>
  <c r="L137" i="2" s="1"/>
  <c r="J93" i="2"/>
  <c r="J137" i="2" s="1"/>
  <c r="I93" i="2"/>
  <c r="I137" i="2" s="1"/>
  <c r="H93" i="2"/>
  <c r="H137" i="2" s="1"/>
  <c r="G93" i="2"/>
  <c r="G137" i="2" s="1"/>
  <c r="I89" i="2"/>
  <c r="I88" i="2" s="1"/>
  <c r="G89" i="2"/>
  <c r="G88" i="2" s="1"/>
  <c r="T86" i="2"/>
  <c r="K86" i="2"/>
  <c r="M86" i="2" s="1"/>
  <c r="T85" i="2"/>
  <c r="M85" i="2"/>
  <c r="K85" i="2"/>
  <c r="T84" i="2"/>
  <c r="T93" i="2" s="1"/>
  <c r="T95" i="2" s="1"/>
  <c r="K84" i="2"/>
  <c r="K93" i="2" s="1"/>
  <c r="R82" i="2"/>
  <c r="R81" i="2"/>
  <c r="R88" i="2" s="1"/>
  <c r="R90" i="2" s="1"/>
  <c r="R97" i="2" s="1"/>
  <c r="R98" i="2" s="1"/>
  <c r="L71" i="2"/>
  <c r="J71" i="2"/>
  <c r="I71" i="2"/>
  <c r="I69" i="2" s="1"/>
  <c r="I68" i="2" s="1"/>
  <c r="H71" i="2"/>
  <c r="G71" i="2"/>
  <c r="G69" i="2" s="1"/>
  <c r="G68" i="2" s="1"/>
  <c r="L69" i="2"/>
  <c r="J69" i="2"/>
  <c r="H69" i="2"/>
  <c r="L68" i="2"/>
  <c r="J68" i="2"/>
  <c r="H68" i="2"/>
  <c r="T66" i="2"/>
  <c r="K66" i="2"/>
  <c r="M66" i="2" s="1"/>
  <c r="T65" i="2"/>
  <c r="M65" i="2"/>
  <c r="K65" i="2"/>
  <c r="T64" i="2"/>
  <c r="T73" i="2" s="1"/>
  <c r="T75" i="2" s="1"/>
  <c r="K64" i="2"/>
  <c r="K71" i="2" s="1"/>
  <c r="K69" i="2" s="1"/>
  <c r="K68" i="2" s="1"/>
  <c r="M68" i="2" s="1"/>
  <c r="T63" i="2"/>
  <c r="M63" i="2"/>
  <c r="K63" i="2"/>
  <c r="R61" i="2"/>
  <c r="R60" i="2"/>
  <c r="R59" i="2"/>
  <c r="R68" i="2" s="1"/>
  <c r="R70" i="2" s="1"/>
  <c r="R77" i="2" s="1"/>
  <c r="R78" i="2" s="1"/>
  <c r="L52" i="2"/>
  <c r="L138" i="2" s="1"/>
  <c r="J52" i="2"/>
  <c r="J138" i="2" s="1"/>
  <c r="I52" i="2"/>
  <c r="I138" i="2" s="1"/>
  <c r="H52" i="2"/>
  <c r="H138" i="2" s="1"/>
  <c r="G52" i="2"/>
  <c r="G138" i="2" s="1"/>
  <c r="L49" i="2"/>
  <c r="L135" i="2" s="1"/>
  <c r="L133" i="2" s="1"/>
  <c r="L132" i="2" s="1"/>
  <c r="J49" i="2"/>
  <c r="J135" i="2" s="1"/>
  <c r="I49" i="2"/>
  <c r="I135" i="2" s="1"/>
  <c r="I133" i="2" s="1"/>
  <c r="I132" i="2" s="1"/>
  <c r="H49" i="2"/>
  <c r="H135" i="2" s="1"/>
  <c r="G49" i="2"/>
  <c r="G135" i="2" s="1"/>
  <c r="G133" i="2" s="1"/>
  <c r="G132" i="2" s="1"/>
  <c r="L47" i="2"/>
  <c r="J47" i="2"/>
  <c r="H47" i="2"/>
  <c r="L46" i="2"/>
  <c r="J46" i="2"/>
  <c r="H46" i="2"/>
  <c r="T44" i="2"/>
  <c r="K44" i="2"/>
  <c r="M44" i="2" s="1"/>
  <c r="T43" i="2"/>
  <c r="M43" i="2"/>
  <c r="K43" i="2"/>
  <c r="T42" i="2"/>
  <c r="K42" i="2"/>
  <c r="M42" i="2" s="1"/>
  <c r="T41" i="2"/>
  <c r="M41" i="2"/>
  <c r="K41" i="2"/>
  <c r="R39" i="2"/>
  <c r="R38" i="2"/>
  <c r="R37" i="2"/>
  <c r="T36" i="2"/>
  <c r="M36" i="2"/>
  <c r="K36" i="2"/>
  <c r="T35" i="2"/>
  <c r="K35" i="2"/>
  <c r="M35" i="2" s="1"/>
  <c r="T34" i="2"/>
  <c r="M34" i="2"/>
  <c r="K34" i="2"/>
  <c r="U33" i="2"/>
  <c r="K33" i="2"/>
  <c r="M33" i="2" s="1"/>
  <c r="T32" i="2"/>
  <c r="M32" i="2"/>
  <c r="K32" i="2"/>
  <c r="T31" i="2"/>
  <c r="K31" i="2"/>
  <c r="M31" i="2" s="1"/>
  <c r="S29" i="2"/>
  <c r="S28" i="2"/>
  <c r="T27" i="2"/>
  <c r="M27" i="2"/>
  <c r="K27" i="2"/>
  <c r="T25" i="2"/>
  <c r="T51" i="2" s="1"/>
  <c r="K25" i="2"/>
  <c r="M25" i="2" s="1"/>
  <c r="T21" i="2"/>
  <c r="M21" i="2"/>
  <c r="K21" i="2"/>
  <c r="K52" i="2" s="1"/>
  <c r="K138" i="2" s="1"/>
  <c r="S16" i="2"/>
  <c r="R15" i="2"/>
  <c r="R14" i="2"/>
  <c r="R46" i="2" s="1"/>
  <c r="R12" i="2"/>
  <c r="R11" i="2"/>
  <c r="R10" i="2"/>
  <c r="S9" i="2"/>
  <c r="R8" i="2"/>
  <c r="R7" i="2"/>
  <c r="T137" i="2" l="1"/>
  <c r="T139" i="2" s="1"/>
  <c r="T53" i="2"/>
  <c r="R132" i="2"/>
  <c r="R134" i="2" s="1"/>
  <c r="R48" i="2"/>
  <c r="H133" i="2"/>
  <c r="H132" i="2" s="1"/>
  <c r="J133" i="2"/>
  <c r="J132" i="2" s="1"/>
  <c r="K137" i="2"/>
  <c r="K89" i="2"/>
  <c r="K88" i="2" s="1"/>
  <c r="R129" i="2"/>
  <c r="R130" i="2" s="1"/>
  <c r="K49" i="2"/>
  <c r="G47" i="2"/>
  <c r="G46" i="2" s="1"/>
  <c r="I47" i="2"/>
  <c r="I46" i="2" s="1"/>
  <c r="M64" i="2"/>
  <c r="M84" i="2"/>
  <c r="H89" i="2"/>
  <c r="H88" i="2" s="1"/>
  <c r="J89" i="2"/>
  <c r="J88" i="2" s="1"/>
  <c r="L89" i="2"/>
  <c r="L88" i="2" s="1"/>
  <c r="M105" i="2"/>
  <c r="K135" i="2" l="1"/>
  <c r="K133" i="2" s="1"/>
  <c r="K132" i="2" s="1"/>
  <c r="M132" i="2" s="1"/>
  <c r="K47" i="2"/>
  <c r="K46" i="2" s="1"/>
  <c r="M46" i="2" s="1"/>
  <c r="R55" i="2"/>
  <c r="R56" i="2" s="1"/>
  <c r="R141" i="2"/>
  <c r="R142" i="2" s="1"/>
</calcChain>
</file>

<file path=xl/sharedStrings.xml><?xml version="1.0" encoding="utf-8"?>
<sst xmlns="http://schemas.openxmlformats.org/spreadsheetml/2006/main" count="895" uniqueCount="313">
  <si>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</si>
  <si>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</si>
  <si>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</si>
  <si>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</si>
  <si>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</si>
  <si>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</si>
  <si>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</si>
  <si>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 xml:space="preserve">Утверждение муниципальной программы </t>
  </si>
  <si>
    <t>Приведение содержания программы в соответствие с решением Городской думы города Ижевска № 835, с целью эффективного использования бюджетных средств.</t>
  </si>
  <si>
    <t>Приведение содержания программы в соответствие с решением Городской думы города Ижевска от 17.12.2020 № 64 «О бюджете муниципального   образования «Город Ижевск» на 2021 год и плановый период 2022 и 2023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2020 год.</t>
  </si>
  <si>
    <t>Приведение содержания программы в соответствие с решением Городской думы города Ижевска от 16.12.2021 № 208 «О бюджете муниципального образования «Город Ижевск» на 2022 год и плановый период 2023 и 2024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2021 год.</t>
  </si>
  <si>
    <t>Приведение содержания программы в соответствие с решением Городской думы города Ижевска от 15.12.2022 № 338 «О бюджете муниципального образования «Город Ижевск» на 2023 год и плановый период 2024 и 2025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2022 год.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</si>
  <si>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муниципального образования «Город Ижевск» «Социальная поддержка населения»  за 2023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</si>
  <si>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</si>
  <si>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</si>
  <si>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</si>
  <si>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</si>
  <si>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</si>
  <si>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</si>
  <si>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Times New Roman"/>
      </rPr>
      <t>4</t>
    </r>
    <r>
      <rPr>
        <sz val="12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</si>
  <si>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</si>
  <si>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</si>
  <si>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</si>
  <si>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</si>
  <si>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</si>
  <si>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</si>
  <si>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</si>
  <si>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</si>
  <si>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Times New Roman"/>
      </rPr>
      <t>3</t>
    </r>
    <r>
      <rPr>
        <sz val="12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</si>
  <si>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</si>
  <si>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</si>
  <si>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</si>
  <si>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</si>
  <si>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</si>
  <si>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</si>
  <si>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</si>
  <si>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</si>
  <si>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</si>
  <si>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</si>
  <si>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 xml:space="preserve">Наименование цели программы: Повышение социального благополучия населения, сохранение и укрепление здоровья населения города Ижевска, повышение уровня доступности городской инфраструктуры. </t>
  </si>
  <si>
    <t>1. Увеличение доли детей-сирот и детей, оставшихся без попечения родителей улучшивших жилищные условия, в общей численности детей-сирот и детей, оставшихся без попечения  родителей состоящих на учете</t>
  </si>
  <si>
    <t>%</t>
  </si>
  <si>
    <t>х</t>
  </si>
  <si>
    <t>Не выполнено. В собственность Удмуртской Республики приобретено квартир меньше, чем планировалось</t>
  </si>
  <si>
    <t>2. Увеличение количества  снятых с учета семей, находящихся в социально опасном положении, в связи с улучшением ситуации в семье, от общего числа семей, находившихся на учете</t>
  </si>
  <si>
    <t>Не выполнено. Увеличилось количество семей, злоупотребляющих спиртными напитками</t>
  </si>
  <si>
    <t>3. Снижение смертности населения (без показателя внешних причин)</t>
  </si>
  <si>
    <t>умерших на 100 тыс. чел.</t>
  </si>
  <si>
    <t>Не выполнено. Причина в связи с проведением Специальной военной операции</t>
  </si>
  <si>
    <t>4.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</si>
  <si>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человек</t>
  </si>
  <si>
    <t>Выполнено</t>
  </si>
  <si>
    <t>5. 100 % исполнение мер социальной поддержки Почетным гражданам города Ижевска, вдовам Почетных граждан города Ижевска</t>
  </si>
  <si>
    <t>6. Увеличение доли доступных для инвалидов и других мало-мобильных групп населения приоритетных объектов социальной, транспортной инфра-структуры города в общей численности приоритетных объектов</t>
  </si>
  <si>
    <t>Не выполнено. Финансирование отсутствует.</t>
  </si>
  <si>
    <t>03</t>
  </si>
  <si>
    <t>00 00000</t>
  </si>
  <si>
    <t>Подпрограмма 1. Социальная поддержка семьи и детей</t>
  </si>
  <si>
    <t xml:space="preserve">Наименование цели подпрограммы 1.Повышение социального благополучия семей с детьми;  профилактика заболеваний, формирование у населения новых поведенческих стереотипов в отношении здорового образа жизни. </t>
  </si>
  <si>
    <t>1. Увеличение доли детей-сирот и детей, оставшихся без попечения родителей, улучшивших жилищные условия, в общей численности детей-сирот и детей, оставшихся без попечения  родителей состоящих на учете</t>
  </si>
  <si>
    <t>3.Снижение смертности населения (без показателя внешних причин)</t>
  </si>
  <si>
    <t>1</t>
  </si>
  <si>
    <t xml:space="preserve">Наименование задачи 1 подпрограммы 1.Развитие различных форм семейного устройства детей-сирот и детей, оставшихся без попечения родителей. </t>
  </si>
  <si>
    <t>1. Количество детей-сирот и детей, оставшихся без попечения родителей</t>
  </si>
  <si>
    <t>чел.</t>
  </si>
  <si>
    <t>-</t>
  </si>
  <si>
    <t>Не учитывается. ПАГ от 27.12.2013 № 1648.</t>
  </si>
  <si>
    <t>2. Количество детей, находящихся в приемной семье</t>
  </si>
  <si>
    <t>детей</t>
  </si>
  <si>
    <t>3. Количество детей,  находящихся под опекой (попечительством)</t>
  </si>
  <si>
    <t>03 00000</t>
  </si>
  <si>
    <t>Основное мероприятие 3. Обеспечение жильем детей – сирот и детей, оставшихся без попечения родителей</t>
  </si>
  <si>
    <t>03 05660</t>
  </si>
  <si>
    <t>Обеспечение осуществления отдельных государственных полномочий, передаваемых в соответствии с Законом Удмуртской Республики от 14.03. 2013№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</si>
  <si>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УСПиДС, Администрации районов города Ижевска</t>
  </si>
  <si>
    <t>Субвенции из бюджета УР</t>
  </si>
  <si>
    <t xml:space="preserve">Количество жилых помещений специализированного жилищного фонда для детей-сирот </t>
  </si>
  <si>
    <t>ед.</t>
  </si>
  <si>
    <t>Не выполнено. Позднее предоставление управляющими компаниям документов для оплаты расходов за содержание жилых помещений специализированного жилищного фонда для детей-сирот. Позднее поступление  предельных объемов финансирования.</t>
  </si>
  <si>
    <t>Наименование задачи 2 подпрограммы 1. Обеспечение социальной поддержки семей с детьми</t>
  </si>
  <si>
    <t>1. Количество многодетных семей, воспользовавшихся  мерами социальной поддержки</t>
  </si>
  <si>
    <t>семей</t>
  </si>
  <si>
    <t xml:space="preserve">2. Количество семей, получивших социальную помощь в рамках проведения социально значимых и благотворительных мероприятий </t>
  </si>
  <si>
    <t>04 00000</t>
  </si>
  <si>
    <t>Основное мероприятие 4. Предоставление мер социальной поддержки семьям с детьми</t>
  </si>
  <si>
    <t>04 60240</t>
  </si>
  <si>
    <t>Оформление договоров передачи в собственность жилых помещений, в которых проживают исключительно несовершеннолетние</t>
  </si>
  <si>
    <t>УЖКХ</t>
  </si>
  <si>
    <t>Бюджет МО «Город Ижевск»</t>
  </si>
  <si>
    <t xml:space="preserve">Количество договоров </t>
  </si>
  <si>
    <t>шт.</t>
  </si>
  <si>
    <t>Не выполнено. Отсутствие обращений.</t>
  </si>
  <si>
    <t>Р1 00000</t>
  </si>
  <si>
    <t>Основное мероприятие Р1.  Федеральный проект «Финансовая поддержка семей при рождении детей»</t>
  </si>
  <si>
    <t>Р1 04343</t>
  </si>
  <si>
    <t>Реализация мероприятий по предоставлению мер по социальной поддержки многодетных семей (в соответствии с Законом УР от 05.05. 2006 № 13-РЗ «О мерах по социальной поддержке многодетных семей»), в том числе: бесплатное питание для обучающихся общеобразовательных организаций (один раз в учебный день) (ст.3 Закона УР от 05. 05.2006 № 13-РЗ)</t>
  </si>
  <si>
    <t>УСПи ДС, УО</t>
  </si>
  <si>
    <t>Количество детей обеспеченных бесплатным питанием</t>
  </si>
  <si>
    <t>Наименование задачи 3 подпрограммы 1. Деятельность по профилактике безнадзорности и правонарушений несовершеннолетних</t>
  </si>
  <si>
    <t xml:space="preserve">1. Количество выявленных безнадзорных детей </t>
  </si>
  <si>
    <t xml:space="preserve">2. Удельный вес преступлений, совершаемых несовершеннолетними, от общего количества  </t>
  </si>
  <si>
    <t>05 00000</t>
  </si>
  <si>
    <t>Основное мероприятие 5. Реализация мероприятий по профилактике безнадзорности и правонарушений несовершеннолетних</t>
  </si>
  <si>
    <t>05 00001</t>
  </si>
  <si>
    <t>Организация и проведение межведомственных профилактических мероприятий: акций охраны прав детства,  «Каждого ребенка школьного возраста – за парту!», «Первокурсник»; операция «Подросток – лето», проект «Открывая Ижевск»</t>
  </si>
  <si>
    <t>УСПиДС, Администрации районов города Ижевска, УО ,УКиТ, УФКСиМП</t>
  </si>
  <si>
    <t xml:space="preserve">без фина
нсирования
</t>
  </si>
  <si>
    <t xml:space="preserve">Количество человек, принявших участие в мероприятиях </t>
  </si>
  <si>
    <t>05 00002</t>
  </si>
  <si>
    <t>Реализация межведомственных профилактических проектов по формированию законопослушного поведения несовершеннолетних, профилактике семейного неблагополучия, формированию ответственного родительства и пропаганде  здорового образа жизни семей с детьми</t>
  </si>
  <si>
    <t>УО,УФКСиМП,УСПиДС,Администрации районов города Ижевска</t>
  </si>
  <si>
    <r>
      <t>Количество реализованных проектов</t>
    </r>
    <r>
      <rPr>
        <sz val="12"/>
        <color indexed="2"/>
        <rFont val="Times New Roman"/>
      </rPr>
      <t>.</t>
    </r>
  </si>
  <si>
    <t>05 00003</t>
  </si>
  <si>
    <t>Организация и проведение индивидуальной профилактической работы с семьями и несовершеннолетними, находящимися в социально опасном положении</t>
  </si>
  <si>
    <t>УСПиДС, Администрации районов города Ижевска, УО ,УКиТУФКСиМП</t>
  </si>
  <si>
    <t xml:space="preserve">Количество семей, находящихся в социально опасном положении, в отношении которых реализуются индивидуальные программы социальной реабилитации </t>
  </si>
  <si>
    <t>Не выполнено. Увеличение семей связано с увеличением родителей (законных представителей), которые злоупортребляют алкогольной продукцией</t>
  </si>
  <si>
    <t>05 00004</t>
  </si>
  <si>
    <t>Организация и проведение межведомственных  рейдов: 1) по местам массового пребывания не совершеннолетних в целях выявления и предупреждения фактов безнадзорности и правонарушений несовершеннолетних; 2) рейдов по выявлению и предупреждению фактов продажи несовершеннолетним табачной и алкогольной продукции; 3) по месту жительства несовершеннолетних и семей с детьми, находящимися в социально опасном положении; 4) по месту жительства несовершеннолетних, осужденных к мерам наказания, не связанным с лишением свободы</t>
  </si>
  <si>
    <t>УСПиДС,Администрации районов города Ижевска,УФКСиМП,УО, УМВД по г. Ижевску УФСИН по УР</t>
  </si>
  <si>
    <t xml:space="preserve">Количество межведомственных рейдов </t>
  </si>
  <si>
    <t>05 00005</t>
  </si>
  <si>
    <t>Оказание помощи несовершеннолетним, осужденным без лишения свободы, а также освобожденным из учреждений уголовно-исполни-тельной системы</t>
  </si>
  <si>
    <t>УСП иДС, Администрации районов города Ижевска,УМВД по г.Ижевску УФСИН по УР</t>
  </si>
  <si>
    <t xml:space="preserve">Количество несовершеннолетних, получивших различные виды помощи </t>
  </si>
  <si>
    <t>05 00006</t>
  </si>
  <si>
    <t xml:space="preserve">Проведение работы по подбору и назначению общественными воспитателями граждан над несовершеннолетними, состоящими на профилактических учетах </t>
  </si>
  <si>
    <t>КДН иЗП</t>
  </si>
  <si>
    <t xml:space="preserve">Количество назначенных общественных воспитателей </t>
  </si>
  <si>
    <t>Не выполнено. Снижение связано с отсутствием обращений граждан стать общественными воспитателями, чья деятельность осуществляется на безвозмездной основе.</t>
  </si>
  <si>
    <t xml:space="preserve">Наименование задачи 4 подпрограммы 1. Совершенствование системы профилактики заболеваний и формирование здорового образа жизни у населения города </t>
  </si>
  <si>
    <t>1. Уровень информированности населения по вопросам здорового образа жизни, рационального питания, двигательной активности</t>
  </si>
  <si>
    <t>Выполнено.</t>
  </si>
  <si>
    <t>2.Охват профилактическими медицинскими осмотрами детей, от общей численности детей города Ижевска</t>
  </si>
  <si>
    <t>3. Охват диспансеризацией взрослого населения, от общей численности взрослого населения города Ижевска</t>
  </si>
  <si>
    <t>06 00000</t>
  </si>
  <si>
    <t>Основное мероприятие 6. Реализация мероприятий по профилактике заболеваний и формированию здорового образа жизни</t>
  </si>
  <si>
    <t>06 00001</t>
  </si>
  <si>
    <t>Организация проведения мероприятий по профилактике заболеваний и здоровому образу жизни</t>
  </si>
  <si>
    <t>УСПиДС, УО, УФКСиМП, Администрациирайонов. БУСО УР, БУЗ УР«РЦМП МЗУР», НКО (по согласованию)</t>
  </si>
  <si>
    <t>Количество участников</t>
  </si>
  <si>
    <t>тыс. чел.</t>
  </si>
  <si>
    <t>06 63631</t>
  </si>
  <si>
    <t xml:space="preserve">Организация проведения общегородских мероприятий по профилактике заболеваний и формированию здорового образа жизни  </t>
  </si>
  <si>
    <t>УСПиДС</t>
  </si>
  <si>
    <t>06 00002</t>
  </si>
  <si>
    <t>Информирование населения города о способах сохранения и укрепления здоровья, снижения уровня заболеваемости</t>
  </si>
  <si>
    <t xml:space="preserve"> УО,  УФКСиМПУСПиДС, ИАУ</t>
  </si>
  <si>
    <t>Количество мероприятий</t>
  </si>
  <si>
    <t>06 00003</t>
  </si>
  <si>
    <t>Организация проведения заседаний са-нитарно-противоэпидемической комиссии Администрации города Ижевска</t>
  </si>
  <si>
    <t>Количество заседаний комиссии</t>
  </si>
  <si>
    <t>Итого по подпрограмме 1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</si>
  <si>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</si>
  <si>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</si>
  <si>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</si>
  <si>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</si>
  <si>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</si>
  <si>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</si>
  <si>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</si>
  <si>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</si>
  <si>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 0,00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</si>
  <si>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</si>
  <si>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</si>
  <si>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</si>
  <si>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</si>
  <si>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- субвенции из бюджета Российской Федерации</t>
  </si>
  <si>
    <t>Степень реализации мероприятий подпрограммы 1 СРм=ΣСДонр/М</t>
  </si>
  <si>
    <t>иные источники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</si>
  <si>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</si>
  <si>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rFont val="Times New Roman"/>
      </rPr>
      <t>8</t>
    </r>
  </si>
  <si>
    <t>2</t>
  </si>
  <si>
    <t>Подпрограмма 2. Социальная поддержка старшего поколения, иных категорий граждан</t>
  </si>
  <si>
    <t>Наименование цели подпрограммы 2. Обеспечение повышения уровня жизни старшего поколения, категорий граждан  – получателей мер социальной поддержки</t>
  </si>
  <si>
    <t>1.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</si>
  <si>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Чел.</t>
  </si>
  <si>
    <t>Выполнено. В постановлении Администрации города Ижевска от 28.03.2023 № 416 была допущена опечатка в планируемом количестве пенсионеров на 2023 год.</t>
  </si>
  <si>
    <t>2. 100 % исполнение мер социальной поддержки Почетным гражданам города Ижевска, вдовам Почетных граждан города Ижевска</t>
  </si>
  <si>
    <t>Наименование задачи  подпрограммы 2. Оказание дополнительных мер социальной помощи и поддержки старшему поколению, иным категориям граждан</t>
  </si>
  <si>
    <t>Количество граждан, получивших дополнительные меры социальной помощи</t>
  </si>
  <si>
    <t>01 00000</t>
  </si>
  <si>
    <t>Основное мероприятие. Реализация льгот и выплаты отдельным категориям граждан, социальная поддержка граждан пожилого возраста</t>
  </si>
  <si>
    <t xml:space="preserve">01 61730
</t>
  </si>
  <si>
    <t>Реализация льгот и выплаты гражданам, имеющим звание «Почетный гражданин города Ижевска» (решение Городской думы города Ижевска от 15.12.2016 № 272)</t>
  </si>
  <si>
    <t>УСПи ДС</t>
  </si>
  <si>
    <t>Количество граждан, имеющих звание «Почетный гражданин города Ижевска»</t>
  </si>
  <si>
    <t>01 61734</t>
  </si>
  <si>
    <t>Пенсионное обеспечение работников Поисково-спасательного отряда муниципального казенного учреждения «Управление гражданской защиты города Ижевска»</t>
  </si>
  <si>
    <t>Количество работников Поисково-спасательного отряда муниципального казенного учреждения «Управление гражданской защиты города Ижевска» которым назначена пенсия по старости</t>
  </si>
  <si>
    <t>Не выполнено. Количество получателей меньше плановых показателей</t>
  </si>
  <si>
    <t>01 61732</t>
  </si>
  <si>
    <t>Единовременные выплаты физическому лицу, награжденному Почетным знаком города Ижевска «За заслуги перед городом Ижевском»</t>
  </si>
  <si>
    <t>Количество граждан города Ижевска, награжденных почетным знаком «За заслуги перед городом Ижевском»</t>
  </si>
  <si>
    <t>Не выполнено. Отсутствие заявок в кандидаты на награждение почетным знаком "За заслуги перед городом Ижевском"</t>
  </si>
  <si>
    <t>01 61780</t>
  </si>
  <si>
    <t>Осуществление перевозок в городском автомобильном и электрифицированном пассажирском транспорте общего пользования по электронной транспортной карте пенсионера города Ижевска (решение Городской думы города Ижевска от  19.12.2013 № 517)</t>
  </si>
  <si>
    <t>УБиООС</t>
  </si>
  <si>
    <t>Количество поездок, совершенных  по электронной транспортной карте пенсионера  города Ижевска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</si>
  <si>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</si>
  <si>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</si>
  <si>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</si>
  <si>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</si>
  <si>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</si>
  <si>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</si>
  <si>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</si>
  <si>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</si>
  <si>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rFont val="Times New Roman"/>
      </rPr>
      <t>8</t>
    </r>
  </si>
  <si>
    <t>Подпрограмма 3. Создание условий беспрепятственного доступа инвалидов к объектам социальной инфраструктуры на территории муниципального образования</t>
  </si>
  <si>
    <t>3</t>
  </si>
  <si>
    <t>Наименование цели подпрограммы 3. Формирование условий для беспрепятственного доступа к приоритетным объектам и услугам инвалидов и других маломобильных граждан</t>
  </si>
  <si>
    <t>1. Увеличение доли доступных для инвалидов и других маломобильных групп населения приоритетных объектов социальной, транспортной инфраструктуры города в общей численности приоритетных объектов</t>
  </si>
  <si>
    <t>Не выполнено. Отсутствие финансирования.</t>
  </si>
  <si>
    <t>Наименование задачи подпрограммы 3. Создание безбарьерной среды для маломобильных граждан</t>
  </si>
  <si>
    <t>Количество вновь оборудованных для инвалидов и других маломобильных групп населения приоритетных объектов</t>
  </si>
  <si>
    <t xml:space="preserve">Основное мероприятие. Создание условий для беспрепятственного доступа инвалидов к объектам социальной инфраструктуры на территории муниципального образования  </t>
  </si>
  <si>
    <t>01 05170</t>
  </si>
  <si>
    <t>Адаптация объектов социальной инфраструктуры с целью доступности для инвалидов и мероприятия в рамках реализации государственной программы Российской Федерации «Доступная среда»</t>
  </si>
  <si>
    <t>УО</t>
  </si>
  <si>
    <t>Иной межбюджетный трансферт из бюджета УР</t>
  </si>
  <si>
    <t>Количество общеобразовательных и  дошкольных образовательных  учреждений, в которых организована безбарьерная среда</t>
  </si>
  <si>
    <t>01 00002</t>
  </si>
  <si>
    <t>Обследование объектов социальной инфраструктуры с целью доступности для инвалидов</t>
  </si>
  <si>
    <t>Администрации районов города Ижевска, УБиООС</t>
  </si>
  <si>
    <t>Количество  социальных учреждений в которых организована безбарьерная среда</t>
  </si>
  <si>
    <t>01 00003</t>
  </si>
  <si>
    <t>Мероприятия по приспособлению жилых помещений, входящих в состав муниципального жилищного фонда и частного жилищного фонда, занимаемого инвалидами и семьями, имеющими детей-инвалидов, и используемого для их постоянного проживания, и общего имущества в многоквартирных домах, в которых проживают инвалиды, с учетом потребностей инвалидов и обеспечения условий их доступности для инвалидов</t>
  </si>
  <si>
    <t>Количество обследованных объектов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</si>
  <si>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</si>
  <si>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</si>
  <si>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</si>
  <si>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</si>
  <si>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Итого по подпрограмме 3 ΣСДонр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</si>
  <si>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</si>
  <si>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</si>
  <si>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</si>
  <si>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vertAlign val="superscript"/>
        <sz val="12"/>
        <rFont val="Times New Roman"/>
      </rPr>
      <t>8</t>
    </r>
  </si>
  <si>
    <t>Подпрограмма 4. Создание условий для реализации муниципальной программы</t>
  </si>
  <si>
    <t>4</t>
  </si>
  <si>
    <t>Наименование цели подпрограммы 4. Создание условий для эффективной реализации муниципальной программы</t>
  </si>
  <si>
    <t>Степень достижения плановых значений ожидаемых непосредственных результатов реализации мероприятий муниципальной программы</t>
  </si>
  <si>
    <t>Наименование задачи  подпрограммы 4. Обеспечение исполнения установленных и переданных полномочий (функций) Управления по социальной поддержке населения, делам семьи, материнства и детства Администрации города Ижевска, территориальных органов – структурных подразделений Администрации города Ижевска – Администраций районов города Ижевска</t>
  </si>
  <si>
    <t>Уровень выполнения значений ожидаемых непосредственных результатов реализации мероприятий</t>
  </si>
  <si>
    <t>Основное мероприятие. Обеспечение функций муниципальных органов</t>
  </si>
  <si>
    <t>01 60030</t>
  </si>
  <si>
    <t>Обеспечение текущей деятельности, руководство и управление в сфере установленных и переданных полномочий (функций) Управления по социальной поддержке населения, делам семьи, материнства и детства (Центральный аппарат)</t>
  </si>
  <si>
    <t>УСП и ДС</t>
  </si>
  <si>
    <t xml:space="preserve">Реализация функций и полномочий Управления по социальной поддержке населения, делам семьи, материнства и детства Администрации города Ижевска в полном объеме. </t>
  </si>
  <si>
    <t>01 04350</t>
  </si>
  <si>
    <t>Создание и организация деятельности  комиссий по делам несовершеннолетних и защите их прав (оплата труда, текущие расходы)</t>
  </si>
  <si>
    <t>УСП и ДС, Администрации районов города Ижевска</t>
  </si>
  <si>
    <t>Количество рассмотренных Комиссиями  вопросов по защите прав законных интересов несовершеннолетних</t>
  </si>
  <si>
    <t>01 07860</t>
  </si>
  <si>
    <t>Обеспечение осуществления отдельных государственных полномочий, передаваемых в соответствии с Законом Удмуртской Республики от 14.03.2013 №8-РЗ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(оплата труда, текущие расходы)</t>
  </si>
  <si>
    <t>УСП иДС, Администрации районов города Ижевска</t>
  </si>
  <si>
    <t xml:space="preserve">Доля жилых помещений, закрепленных за детьми-сиротами, пришедших в непригодное для проживания состояние (от общего количества закрепленных жилых помещений) </t>
  </si>
  <si>
    <t>01 60035</t>
  </si>
  <si>
    <t>Расходы на ремонт и установку пандуса по адресу: г. Ижевск, ул. С. Ковалевской, 4а</t>
  </si>
  <si>
    <t xml:space="preserve">Обеспечение доступности помещения по адресу:  г. Ижевск, ул. С. Ковалевской, 4а для маломобильных групп населения </t>
  </si>
  <si>
    <t>Не выполнено. Установка пандуса не согласована жильцами МКД С. Ковалевской 4а.</t>
  </si>
  <si>
    <t>01 60350</t>
  </si>
  <si>
    <t>Осуществление выплаты единовременного поощрения в связи с выходом на пенсию персонала муниципальных органов (Управления по социальной поддержке населения, делам семьи, материнства и детства)</t>
  </si>
  <si>
    <t xml:space="preserve">Своевременная выплата единовременного поощрения в связи с выходом на пенсию за выслугу лет в соответствии с постановлением  Администрации города Ижевска от 16.07.2008 № 534 </t>
  </si>
  <si>
    <t>01 00001</t>
  </si>
  <si>
    <t>Проведение контроля и анализ расходования  электрической энергии (нежилое помещение по адресу ул. С. Ковалевской, 4а)</t>
  </si>
  <si>
    <t>УСП иДС</t>
  </si>
  <si>
    <t>без финансирования</t>
  </si>
  <si>
    <t xml:space="preserve">Снижение в сопоставимых условиях потребления электрической энергии не менее чем на 1% от объема фактически потреб-ленной электрической энергии в 2018 году </t>
  </si>
  <si>
    <t>кВт.ч</t>
  </si>
  <si>
    <t>Не выполнено. Замена освещения на светодиодное произведена в конце 2023 года.</t>
  </si>
  <si>
    <t>Проведение контроля и анализ расходования горячего водоснабжения (нежилое помещение по адресу ул. С. Ковалевской, 4а)</t>
  </si>
  <si>
    <t xml:space="preserve">Снижение  в сопоставимых условиях потребления горячего водоснабжения  не менее чем на 1% от объема фактически потребленного горячего водоснабжения в 2018 году </t>
  </si>
  <si>
    <t>куб.м</t>
  </si>
  <si>
    <t>Проведение контроля и анализ расходования холодного водоснабжения (нежилое помещение по адресу ул. С. Ковалевской, 4а)</t>
  </si>
  <si>
    <t>Снижение в сопоставимых условиях потребления холодного водоснабжения не менее чем на 1% от объема фактически потребленного холодного водоснабжения в 2018 году</t>
  </si>
  <si>
    <t>01 00004</t>
  </si>
  <si>
    <t>Обеспечение выполнения установленных планов по мобилизации налоговых и неналоговых доходов бюджета муниципального образования «Город Ижевск»</t>
  </si>
  <si>
    <t xml:space="preserve">Исполнение мероприятий плана  по мобилизации налоговых и неналоговых доходов бюджета муниципального образования «Город Ижевск» </t>
  </si>
  <si>
    <t>01 00005</t>
  </si>
  <si>
    <t>Осуществление мероприятий, направленных на снижение дебиторской задолженности по неналоговым доходам муниципального образования «Город Ижевск»</t>
  </si>
  <si>
    <t xml:space="preserve">Снижение дебиторской задолженности по сравнению с аналогичным периодом прошлого года </t>
  </si>
  <si>
    <t>Не выполнено. В связи с увеличением дебиторской задолженности по возмещению материального ущерба.</t>
  </si>
  <si>
    <t>01 00006</t>
  </si>
  <si>
    <t>Осуществление выгрузки извещений о начислениях в Государственной  информационной системе государственных и муниципальных платежей (ГИС ГМП) в полном объеме</t>
  </si>
  <si>
    <t xml:space="preserve">Доля извещений  о начислениях, выгруженных в полном объеме  в Государственную информационную систему государственных и муниципальных платежей (ГИС ГМП) </t>
  </si>
  <si>
    <t>01 00007</t>
  </si>
  <si>
    <t>Разработка, принятие и реализация ведомственных планов повышения эффективности бюджетных расходов, составление отчетности</t>
  </si>
  <si>
    <t xml:space="preserve">Ожидаемый бюджетный эффект от реализации мероприятий ведомственных планов повышения эффективности бюджетных расходов </t>
  </si>
  <si>
    <t>тыс. руб.</t>
  </si>
  <si>
    <t>01 00008</t>
  </si>
  <si>
    <t>Проведение мероприятий, направленных на улучшение качества финансового менеджмента главного распорядителя бюджетных средств</t>
  </si>
  <si>
    <t xml:space="preserve">Повышение уровня качества финансового менеджмента главных распорядителей средств бюджета муниципального образования «Город Ижевск» </t>
  </si>
  <si>
    <t>Не выполнено. Итоговая оценка качества финансового менеджмента снизилась в связи с увеличением суммы дебиторской задолженности.</t>
  </si>
  <si>
    <t>01 00009</t>
  </si>
  <si>
    <t>Контроль эффективности использования средств бюджета муниципального образования «Город Ижевск»</t>
  </si>
  <si>
    <t xml:space="preserve">Количество проведенных контрольных мероприятий </t>
  </si>
  <si>
    <t>Итого по подпрограмме 4</t>
  </si>
  <si>
    <t>Итого по подпрограмме 4 ΣСДпз</t>
  </si>
  <si>
    <t>Число ожидаемых конечных результатов, целевых показателей (индикаторов) подпрограммы 4 (N)</t>
  </si>
  <si>
    <t>Степень достижения плановых значений ожидаемых конечных результатов, целевых показателей (индикаторов) подпрограммы 4 СДм/п=ΣСДпз/N</t>
  </si>
  <si>
    <t>Итого по подпрограмме 4 ΣСДонр</t>
  </si>
  <si>
    <t>Общее количество мероприятий подпрограммы 4, запланированных к реализации в отчетном году (М)</t>
  </si>
  <si>
    <t>Степень реализации мероприятий подпрограммы 4 СРм=ΣСДонр/М</t>
  </si>
  <si>
    <t>Эффективность реализации подпрограммы 4 ЭР = 0,5 x СДм/п + 0,3 x СРм+ 0,2 x ССур</t>
  </si>
  <si>
    <r>
      <t>Уровень эффективности подпрограммы 4</t>
    </r>
    <r>
      <rPr>
        <b/>
        <vertAlign val="superscript"/>
        <sz val="12"/>
        <rFont val="Times New Roman"/>
      </rPr>
      <t>8</t>
    </r>
  </si>
  <si>
    <t xml:space="preserve">Итого по программе </t>
  </si>
  <si>
    <t>Итого по программе 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</si>
  <si>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</si>
  <si>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</si>
  <si>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</si>
  <si>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</si>
  <si>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</si>
  <si>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программы ЭР = 0,5 x СДм/п + 0,3 x СРм+ 0,2 x ССур</t>
  </si>
  <si>
    <r>
      <t>Уровень эффективности программы</t>
    </r>
    <r>
      <rPr>
        <b/>
        <vertAlign val="superscript"/>
        <sz val="12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</si>
</sst>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19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color theme="1"/>
      <name val="Times New Roman"/>
    </font>
    <font>
      <sz val="12"/>
      <color theme="1"/>
      <name val="Arial"/>
    </font>
    <font>
      <sz val="12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Arial"/>
    </font>
    <font>
      <sz val="11"/>
      <name val="Times New Roman"/>
    </font>
    <font>
      <sz val="12"/>
      <color theme="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  <font>
      <vertAlign val="superscript"/>
      <sz val="12"/>
      <name val="Times New Roman"/>
    </font>
    <font>
      <sz val="12"/>
      <color indexed="2"/>
      <name val="Times New Roman"/>
    </font>
    <font>
      <b/>
      <vertAlign val="superscript"/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Protection="0"/>
  </cellStyleXfs>
  <cellXfs count="551">
    <xf numFmtId="0" fontId="0" fillId="0" borderId="0" xfId="0"/>
    <xf numFmtId="0" fontId="3" fillId="0" borderId="0" xfId="10" applyFont="1"/>
    <xf numFmtId="0" fontId="5" fillId="0" borderId="0" xfId="10" applyFont="1"/>
    <xf numFmtId="0" fontId="6" fillId="0" borderId="1" xfId="10" applyFont="1" applyBorder="1" applyAlignment="1">
      <alignment horizontal="center" vertical="top" wrapText="1"/>
    </xf>
    <xf numFmtId="0" fontId="6" fillId="0" borderId="1" xfId="10" applyFont="1" applyBorder="1" applyAlignment="1">
      <alignment vertical="top" wrapText="1"/>
    </xf>
    <xf numFmtId="14" fontId="6" fillId="0" borderId="1" xfId="10" applyNumberFormat="1" applyFont="1" applyBorder="1" applyAlignment="1">
      <alignment horizontal="center" vertical="top" wrapText="1"/>
    </xf>
    <xf numFmtId="0" fontId="6" fillId="0" borderId="1" xfId="10" applyFont="1" applyBorder="1" applyAlignment="1" applyProtection="1">
      <alignment horizontal="center" vertical="top" wrapText="1"/>
      <protection locked="0"/>
    </xf>
    <xf numFmtId="14" fontId="6" fillId="0" borderId="1" xfId="10" applyNumberFormat="1" applyFont="1" applyBorder="1" applyAlignment="1" applyProtection="1">
      <alignment horizontal="center" vertical="top" wrapText="1"/>
      <protection locked="0"/>
    </xf>
    <xf numFmtId="0" fontId="6" fillId="0" borderId="0" xfId="10" applyFont="1" applyAlignment="1">
      <alignment vertical="top" wrapText="1"/>
    </xf>
    <xf numFmtId="0" fontId="6" fillId="0" borderId="0" xfId="10" applyFont="1" applyAlignment="1">
      <alignment vertical="top"/>
    </xf>
    <xf numFmtId="0" fontId="7" fillId="0" borderId="0" xfId="10" applyFont="1" applyAlignment="1">
      <alignment vertical="top"/>
    </xf>
    <xf numFmtId="0" fontId="3" fillId="4" borderId="0" xfId="10" applyFont="1" applyFill="1"/>
    <xf numFmtId="49" fontId="0" fillId="0" borderId="0" xfId="0" applyNumberFormat="1"/>
    <xf numFmtId="0" fontId="0" fillId="4" borderId="0" xfId="0" applyFill="1"/>
    <xf numFmtId="49" fontId="8" fillId="0" borderId="0" xfId="0" applyNumberFormat="1" applyFont="1"/>
    <xf numFmtId="0" fontId="8" fillId="0" borderId="0" xfId="0" applyFont="1"/>
    <xf numFmtId="0" fontId="8" fillId="4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165" fontId="9" fillId="6" borderId="5" xfId="9" applyNumberFormat="1" applyFont="1" applyFill="1" applyBorder="1" applyAlignment="1">
      <alignment horizontal="center" vertical="top" wrapText="1"/>
    </xf>
    <xf numFmtId="165" fontId="9" fillId="6" borderId="1" xfId="0" applyNumberFormat="1" applyFont="1" applyFill="1" applyBorder="1" applyAlignment="1">
      <alignment horizontal="center" vertical="top" wrapText="1"/>
    </xf>
    <xf numFmtId="165" fontId="9" fillId="6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 applyProtection="1">
      <alignment vertical="top" wrapText="1"/>
      <protection locked="0"/>
    </xf>
    <xf numFmtId="0" fontId="9" fillId="7" borderId="1" xfId="0" applyFont="1" applyFill="1" applyBorder="1" applyAlignment="1" applyProtection="1">
      <alignment horizontal="justify" vertical="top"/>
      <protection locked="0"/>
    </xf>
    <xf numFmtId="166" fontId="6" fillId="6" borderId="1" xfId="0" applyNumberFormat="1" applyFont="1" applyFill="1" applyBorder="1" applyAlignment="1">
      <alignment horizontal="center" vertical="top" wrapText="1"/>
    </xf>
    <xf numFmtId="165" fontId="9" fillId="6" borderId="1" xfId="9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justify" vertical="top"/>
      <protection locked="0"/>
    </xf>
    <xf numFmtId="0" fontId="9" fillId="7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>
      <alignment vertical="top"/>
    </xf>
    <xf numFmtId="0" fontId="6" fillId="6" borderId="2" xfId="0" applyFont="1" applyFill="1" applyBorder="1" applyAlignment="1">
      <alignment vertical="top" wrapText="1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165" fontId="6" fillId="6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justify" vertical="top" wrapText="1"/>
      <protection locked="0"/>
    </xf>
    <xf numFmtId="49" fontId="6" fillId="6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 applyProtection="1">
      <alignment vertical="top" wrapText="1"/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 applyProtection="1">
      <alignment horizontal="center" vertical="top" wrapText="1"/>
      <protection locked="0"/>
    </xf>
    <xf numFmtId="0" fontId="6" fillId="8" borderId="0" xfId="0" applyFont="1" applyFill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 applyProtection="1">
      <alignment horizontal="center" vertical="top" wrapText="1"/>
      <protection locked="0"/>
    </xf>
    <xf numFmtId="4" fontId="7" fillId="4" borderId="1" xfId="0" applyNumberFormat="1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165" fontId="9" fillId="8" borderId="1" xfId="9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left" vertical="top" wrapText="1"/>
    </xf>
    <xf numFmtId="165" fontId="9" fillId="8" borderId="1" xfId="0" applyNumberFormat="1" applyFont="1" applyFill="1" applyBorder="1" applyAlignment="1">
      <alignment horizontal="center" vertical="top" wrapText="1"/>
    </xf>
    <xf numFmtId="165" fontId="9" fillId="8" borderId="1" xfId="9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vertical="top" wrapText="1"/>
    </xf>
    <xf numFmtId="49" fontId="6" fillId="8" borderId="1" xfId="0" applyNumberFormat="1" applyFont="1" applyFill="1" applyBorder="1" applyAlignment="1" applyProtection="1">
      <alignment vertical="top" wrapText="1"/>
      <protection locked="0"/>
    </xf>
    <xf numFmtId="0" fontId="6" fillId="8" borderId="1" xfId="0" applyFont="1" applyFill="1" applyBorder="1" applyAlignment="1">
      <alignment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8" borderId="1" xfId="0" applyFont="1" applyFill="1" applyBorder="1" applyAlignment="1">
      <alignment horizontal="justify" vertical="top" wrapText="1"/>
    </xf>
    <xf numFmtId="49" fontId="6" fillId="7" borderId="1" xfId="0" applyNumberFormat="1" applyFont="1" applyFill="1" applyBorder="1" applyAlignment="1">
      <alignment vertical="top" wrapText="1"/>
    </xf>
    <xf numFmtId="49" fontId="6" fillId="8" borderId="5" xfId="0" applyNumberFormat="1" applyFont="1" applyFill="1" applyBorder="1" applyAlignment="1">
      <alignment vertical="top" wrapText="1"/>
    </xf>
    <xf numFmtId="49" fontId="6" fillId="8" borderId="5" xfId="0" applyNumberFormat="1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6" fillId="6" borderId="3" xfId="0" applyFont="1" applyFill="1" applyBorder="1" applyAlignment="1">
      <alignment vertical="top" wrapText="1"/>
    </xf>
    <xf numFmtId="0" fontId="6" fillId="8" borderId="3" xfId="0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center" vertical="top" wrapText="1"/>
    </xf>
    <xf numFmtId="0" fontId="9" fillId="7" borderId="2" xfId="0" applyFont="1" applyFill="1" applyBorder="1" applyAlignment="1" applyProtection="1">
      <alignment horizontal="center" vertical="top" wrapText="1"/>
      <protection locked="0"/>
    </xf>
    <xf numFmtId="0" fontId="9" fillId="7" borderId="6" xfId="0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>
      <alignment horizontal="justify" vertical="top" wrapText="1"/>
    </xf>
    <xf numFmtId="0" fontId="6" fillId="8" borderId="5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vertical="top"/>
      <protection locked="0"/>
    </xf>
    <xf numFmtId="166" fontId="9" fillId="7" borderId="1" xfId="0" applyNumberFormat="1" applyFont="1" applyFill="1" applyBorder="1" applyAlignment="1" applyProtection="1">
      <alignment horizontal="center" vertical="top" wrapText="1"/>
      <protection locked="0"/>
    </xf>
    <xf numFmtId="49" fontId="6" fillId="8" borderId="5" xfId="0" applyNumberFormat="1" applyFont="1" applyFill="1" applyBorder="1" applyAlignment="1">
      <alignment horizontal="center" vertical="top" wrapText="1"/>
    </xf>
    <xf numFmtId="166" fontId="6" fillId="8" borderId="1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2" fontId="9" fillId="7" borderId="1" xfId="0" applyNumberFormat="1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1" xfId="0" applyFont="1" applyFill="1" applyBorder="1"/>
    <xf numFmtId="0" fontId="9" fillId="0" borderId="1" xfId="0" applyFont="1" applyBorder="1"/>
    <xf numFmtId="4" fontId="10" fillId="4" borderId="1" xfId="0" applyNumberFormat="1" applyFont="1" applyFill="1" applyBorder="1" applyAlignment="1">
      <alignment horizontal="center" vertical="top" wrapText="1"/>
    </xf>
    <xf numFmtId="4" fontId="10" fillId="9" borderId="1" xfId="0" applyNumberFormat="1" applyFont="1" applyFill="1" applyBorder="1" applyAlignment="1">
      <alignment horizontal="center" vertical="top" wrapText="1"/>
    </xf>
    <xf numFmtId="165" fontId="10" fillId="9" borderId="1" xfId="9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0" fontId="6" fillId="6" borderId="0" xfId="0" applyFont="1" applyFill="1" applyAlignment="1">
      <alignment horizontal="center" vertical="top"/>
    </xf>
    <xf numFmtId="0" fontId="6" fillId="7" borderId="1" xfId="0" applyFont="1" applyFill="1" applyBorder="1" applyAlignment="1" applyProtection="1">
      <alignment vertical="top"/>
      <protection locked="0"/>
    </xf>
    <xf numFmtId="49" fontId="6" fillId="6" borderId="1" xfId="0" applyNumberFormat="1" applyFont="1" applyFill="1" applyBorder="1" applyAlignment="1">
      <alignment vertical="top" wrapText="1"/>
    </xf>
    <xf numFmtId="0" fontId="6" fillId="7" borderId="1" xfId="0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6" fillId="8" borderId="1" xfId="0" applyFont="1" applyFill="1" applyBorder="1" applyAlignment="1" applyProtection="1">
      <alignment vertical="top" wrapText="1"/>
      <protection locked="0"/>
    </xf>
    <xf numFmtId="2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8" borderId="1" xfId="0" applyFont="1" applyFill="1" applyBorder="1" applyAlignment="1">
      <alignment horizontal="center" vertical="top"/>
    </xf>
    <xf numFmtId="0" fontId="9" fillId="7" borderId="1" xfId="0" applyFont="1" applyFill="1" applyBorder="1" applyAlignment="1" applyProtection="1">
      <alignment horizontal="center" vertical="top"/>
      <protection locked="0"/>
    </xf>
    <xf numFmtId="49" fontId="6" fillId="8" borderId="2" xfId="0" applyNumberFormat="1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8" borderId="9" xfId="0" applyFont="1" applyFill="1" applyBorder="1" applyAlignment="1">
      <alignment vertical="top" wrapText="1"/>
    </xf>
    <xf numFmtId="0" fontId="6" fillId="8" borderId="9" xfId="0" applyFont="1" applyFill="1" applyBorder="1" applyAlignment="1">
      <alignment horizontal="center" vertical="top"/>
    </xf>
    <xf numFmtId="0" fontId="9" fillId="7" borderId="9" xfId="0" applyFont="1" applyFill="1" applyBorder="1" applyAlignment="1" applyProtection="1">
      <alignment horizontal="center" vertical="top"/>
      <protection locked="0"/>
    </xf>
    <xf numFmtId="0" fontId="6" fillId="7" borderId="9" xfId="0" applyFont="1" applyFill="1" applyBorder="1" applyAlignment="1" applyProtection="1">
      <alignment vertical="top" wrapText="1"/>
      <protection locked="0"/>
    </xf>
    <xf numFmtId="49" fontId="6" fillId="8" borderId="6" xfId="0" applyNumberFormat="1" applyFont="1" applyFill="1" applyBorder="1" applyAlignment="1" applyProtection="1">
      <alignment vertical="top" wrapText="1"/>
      <protection locked="0"/>
    </xf>
    <xf numFmtId="2" fontId="6" fillId="4" borderId="3" xfId="0" applyNumberFormat="1" applyFont="1" applyFill="1" applyBorder="1" applyAlignment="1" applyProtection="1">
      <alignment horizontal="center" vertical="top" wrapText="1"/>
      <protection locked="0"/>
    </xf>
    <xf numFmtId="0" fontId="6" fillId="8" borderId="5" xfId="0" applyFont="1" applyFill="1" applyBorder="1" applyAlignment="1">
      <alignment horizontal="center" vertical="top"/>
    </xf>
    <xf numFmtId="165" fontId="9" fillId="8" borderId="1" xfId="0" applyNumberFormat="1" applyFont="1" applyFill="1" applyBorder="1" applyAlignment="1">
      <alignment horizontal="center" vertical="top"/>
    </xf>
    <xf numFmtId="165" fontId="6" fillId="8" borderId="1" xfId="0" applyNumberFormat="1" applyFont="1" applyFill="1" applyBorder="1" applyAlignment="1">
      <alignment horizontal="center" vertical="top"/>
    </xf>
    <xf numFmtId="0" fontId="6" fillId="8" borderId="5" xfId="0" applyFont="1" applyFill="1" applyBorder="1" applyAlignment="1">
      <alignment vertical="top" wrapText="1"/>
    </xf>
    <xf numFmtId="4" fontId="6" fillId="4" borderId="5" xfId="0" applyNumberFormat="1" applyFont="1" applyFill="1" applyBorder="1" applyAlignment="1" applyProtection="1">
      <alignment vertical="top" wrapText="1"/>
      <protection locked="0"/>
    </xf>
    <xf numFmtId="2" fontId="6" fillId="4" borderId="5" xfId="0" applyNumberFormat="1" applyFont="1" applyFill="1" applyBorder="1" applyAlignment="1">
      <alignment horizontal="center" vertical="top"/>
    </xf>
    <xf numFmtId="2" fontId="6" fillId="0" borderId="5" xfId="0" applyNumberFormat="1" applyFont="1" applyBorder="1" applyAlignment="1" applyProtection="1">
      <alignment horizontal="center" vertical="top" wrapText="1"/>
      <protection locked="0"/>
    </xf>
    <xf numFmtId="165" fontId="9" fillId="8" borderId="5" xfId="9" applyNumberFormat="1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vertical="top" wrapText="1"/>
      <protection locked="0"/>
    </xf>
    <xf numFmtId="0" fontId="10" fillId="4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0" fontId="9" fillId="7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2" fontId="10" fillId="9" borderId="1" xfId="0" applyNumberFormat="1" applyFont="1" applyFill="1" applyBorder="1" applyAlignment="1">
      <alignment horizontal="center" vertical="top" wrapText="1"/>
    </xf>
    <xf numFmtId="165" fontId="9" fillId="6" borderId="2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0" fontId="9" fillId="4" borderId="1" xfId="0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top" wrapText="1"/>
    </xf>
    <xf numFmtId="166" fontId="9" fillId="6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8" borderId="9" xfId="0" applyNumberFormat="1" applyFont="1" applyFill="1" applyBorder="1" applyAlignment="1">
      <alignment vertical="top" wrapText="1"/>
    </xf>
    <xf numFmtId="49" fontId="6" fillId="8" borderId="7" xfId="0" applyNumberFormat="1" applyFont="1" applyFill="1" applyBorder="1" applyAlignment="1" applyProtection="1">
      <alignment vertical="top" wrapText="1"/>
      <protection locked="0"/>
    </xf>
    <xf numFmtId="0" fontId="6" fillId="8" borderId="10" xfId="0" applyFont="1" applyFill="1" applyBorder="1" applyAlignment="1">
      <alignment vertical="top" wrapText="1"/>
    </xf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9" xfId="0" applyNumberFormat="1" applyFont="1" applyFill="1" applyBorder="1" applyAlignment="1">
      <alignment horizontal="center" vertical="top"/>
    </xf>
    <xf numFmtId="2" fontId="6" fillId="7" borderId="9" xfId="0" applyNumberFormat="1" applyFont="1" applyFill="1" applyBorder="1" applyAlignment="1" applyProtection="1">
      <alignment horizontal="center" vertical="top" wrapText="1"/>
      <protection locked="0"/>
    </xf>
    <xf numFmtId="165" fontId="9" fillId="8" borderId="9" xfId="9" applyNumberFormat="1" applyFont="1" applyFill="1" applyBorder="1" applyAlignment="1">
      <alignment horizontal="center" vertical="top"/>
    </xf>
    <xf numFmtId="0" fontId="6" fillId="8" borderId="13" xfId="0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165" fontId="9" fillId="8" borderId="9" xfId="0" applyNumberFormat="1" applyFont="1" applyFill="1" applyBorder="1" applyAlignment="1">
      <alignment horizontal="center" vertical="top" wrapText="1"/>
    </xf>
    <xf numFmtId="165" fontId="9" fillId="8" borderId="9" xfId="9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 applyProtection="1">
      <alignment horizontal="center" vertical="top" wrapText="1"/>
      <protection locked="0"/>
    </xf>
    <xf numFmtId="0" fontId="6" fillId="8" borderId="1" xfId="0" applyFont="1" applyFill="1" applyBorder="1" applyAlignment="1">
      <alignment vertical="top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5" fontId="9" fillId="9" borderId="1" xfId="9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10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49" fontId="6" fillId="6" borderId="2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5" fontId="6" fillId="6" borderId="1" xfId="0" applyNumberFormat="1" applyFont="1" applyFill="1" applyBorder="1" applyAlignment="1">
      <alignment horizontal="center" vertical="top" wrapText="1"/>
    </xf>
    <xf numFmtId="49" fontId="6" fillId="7" borderId="6" xfId="0" applyNumberFormat="1" applyFont="1" applyFill="1" applyBorder="1" applyAlignment="1">
      <alignment vertical="top" wrapText="1"/>
    </xf>
    <xf numFmtId="49" fontId="6" fillId="8" borderId="15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 applyProtection="1">
      <alignment horizontal="center" vertical="top"/>
      <protection locked="0"/>
    </xf>
    <xf numFmtId="2" fontId="12" fillId="4" borderId="1" xfId="0" applyNumberFormat="1" applyFont="1" applyFill="1" applyBorder="1" applyAlignment="1" applyProtection="1">
      <alignment horizontal="right" vertical="top"/>
      <protection locked="0"/>
    </xf>
    <xf numFmtId="2" fontId="6" fillId="7" borderId="1" xfId="0" applyNumberFormat="1" applyFont="1" applyFill="1" applyBorder="1" applyAlignment="1" applyProtection="1">
      <alignment horizontal="center" vertical="top" wrapText="1"/>
      <protection locked="0"/>
    </xf>
    <xf numFmtId="0" fontId="6" fillId="8" borderId="5" xfId="0" applyFont="1" applyFill="1" applyBorder="1" applyAlignment="1">
      <alignment horizontal="center" vertical="top" wrapText="1"/>
    </xf>
    <xf numFmtId="165" fontId="6" fillId="8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49" fontId="6" fillId="8" borderId="6" xfId="0" applyNumberFormat="1" applyFont="1" applyFill="1" applyBorder="1" applyAlignment="1">
      <alignment vertical="top" wrapText="1"/>
    </xf>
    <xf numFmtId="2" fontId="6" fillId="4" borderId="6" xfId="0" applyNumberFormat="1" applyFont="1" applyFill="1" applyBorder="1" applyAlignment="1" applyProtection="1">
      <alignment horizontal="center" vertical="top"/>
      <protection locked="0"/>
    </xf>
    <xf numFmtId="0" fontId="9" fillId="8" borderId="1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top" wrapText="1"/>
    </xf>
    <xf numFmtId="165" fontId="6" fillId="8" borderId="1" xfId="9" applyNumberFormat="1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vertical="top"/>
      <protection locked="0"/>
    </xf>
    <xf numFmtId="2" fontId="6" fillId="4" borderId="15" xfId="0" applyNumberFormat="1" applyFont="1" applyFill="1" applyBorder="1" applyAlignment="1" applyProtection="1">
      <alignment horizontal="center" vertical="top"/>
      <protection locked="0"/>
    </xf>
    <xf numFmtId="0" fontId="9" fillId="8" borderId="1" xfId="0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horizontal="center" vertical="top"/>
    </xf>
    <xf numFmtId="166" fontId="9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9" fillId="8" borderId="5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9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4" borderId="1" xfId="0" applyFont="1" applyFill="1" applyBorder="1"/>
    <xf numFmtId="2" fontId="9" fillId="4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0" borderId="1" xfId="0" applyFont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/>
    <xf numFmtId="2" fontId="4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/>
    <xf numFmtId="0" fontId="8" fillId="4" borderId="1" xfId="0" applyFont="1" applyFill="1" applyBorder="1"/>
    <xf numFmtId="0" fontId="14" fillId="7" borderId="1" xfId="0" applyFont="1" applyFill="1" applyBorder="1"/>
    <xf numFmtId="0" fontId="14" fillId="0" borderId="0" xfId="0" applyFont="1"/>
    <xf numFmtId="0" fontId="4" fillId="0" borderId="0" xfId="10" applyFont="1" applyAlignment="1">
      <alignment horizontal="center" vertical="top" wrapText="1"/>
    </xf>
    <xf numFmtId="0" fontId="6" fillId="0" borderId="1" xfId="10" applyFont="1" applyBorder="1" applyAlignment="1">
      <alignment horizontal="center" vertical="top" wrapText="1"/>
    </xf>
    <xf numFmtId="0" fontId="6" fillId="0" borderId="1" xfId="10" applyFont="1" applyBorder="1" applyAlignment="1">
      <alignment horizontal="left" vertical="top" wrapText="1"/>
    </xf>
    <xf numFmtId="0" fontId="6" fillId="3" borderId="1" xfId="10" applyFont="1" applyFill="1" applyBorder="1" applyAlignment="1">
      <alignment horizontal="left" vertical="top" wrapText="1"/>
    </xf>
    <xf numFmtId="0" fontId="6" fillId="0" borderId="2" xfId="10" applyFont="1" applyBorder="1" applyAlignment="1" applyProtection="1">
      <alignment horizontal="left" vertical="top" wrapText="1"/>
    </xf>
    <xf numFmtId="0" fontId="6" fillId="0" borderId="3" xfId="10" applyFont="1" applyBorder="1" applyAlignment="1" applyProtection="1">
      <alignment horizontal="left" vertical="top" wrapText="1"/>
    </xf>
    <xf numFmtId="0" fontId="6" fillId="4" borderId="1" xfId="10" applyFont="1" applyFill="1" applyBorder="1" applyAlignment="1" applyProtection="1">
      <alignment horizontal="left" vertical="top" wrapText="1"/>
      <protection locked="0"/>
    </xf>
    <xf numFmtId="0" fontId="6" fillId="0" borderId="0" xfId="10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3" borderId="3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/>
    <xf numFmtId="49" fontId="9" fillId="3" borderId="9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/>
    <xf numFmtId="0" fontId="9" fillId="3" borderId="9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/>
    <xf numFmtId="0" fontId="9" fillId="3" borderId="10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top"/>
    </xf>
    <xf numFmtId="49" fontId="6" fillId="6" borderId="9" xfId="0" applyNumberFormat="1" applyFont="1" applyFill="1" applyBorder="1" applyAlignment="1">
      <alignment horizontal="center" vertical="top"/>
    </xf>
    <xf numFmtId="49" fontId="6" fillId="6" borderId="7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49" fontId="6" fillId="6" borderId="1" xfId="0" applyNumberFormat="1" applyFont="1" applyFill="1" applyBorder="1" applyAlignment="1">
      <alignment vertical="top"/>
    </xf>
    <xf numFmtId="0" fontId="6" fillId="6" borderId="6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49" fontId="6" fillId="6" borderId="5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9" fontId="6" fillId="6" borderId="5" xfId="0" applyNumberFormat="1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49" fontId="6" fillId="6" borderId="6" xfId="0" applyNumberFormat="1" applyFont="1" applyFill="1" applyBorder="1" applyAlignment="1">
      <alignment horizontal="center" vertical="top"/>
    </xf>
    <xf numFmtId="49" fontId="6" fillId="6" borderId="8" xfId="0" applyNumberFormat="1" applyFont="1" applyFill="1" applyBorder="1" applyAlignment="1">
      <alignment horizontal="center" vertical="top"/>
    </xf>
    <xf numFmtId="49" fontId="6" fillId="6" borderId="10" xfId="0" applyNumberFormat="1" applyFont="1" applyFill="1" applyBorder="1" applyAlignment="1">
      <alignment horizontal="center" vertical="top"/>
    </xf>
    <xf numFmtId="0" fontId="10" fillId="7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7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165" fontId="6" fillId="6" borderId="2" xfId="0" applyNumberFormat="1" applyFont="1" applyFill="1" applyBorder="1" applyAlignment="1">
      <alignment horizontal="center"/>
    </xf>
    <xf numFmtId="165" fontId="6" fillId="6" borderId="3" xfId="0" applyNumberFormat="1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top" wrapText="1"/>
    </xf>
    <xf numFmtId="0" fontId="10" fillId="6" borderId="13" xfId="0" applyFont="1" applyFill="1" applyBorder="1" applyAlignment="1">
      <alignment horizontal="left" vertical="top" wrapText="1"/>
    </xf>
    <xf numFmtId="165" fontId="6" fillId="6" borderId="6" xfId="0" applyNumberFormat="1" applyFont="1" applyFill="1" applyBorder="1" applyAlignment="1">
      <alignment horizontal="center" wrapText="1"/>
    </xf>
    <xf numFmtId="165" fontId="6" fillId="6" borderId="15" xfId="0" applyNumberFormat="1" applyFont="1" applyFill="1" applyBorder="1" applyAlignment="1">
      <alignment horizontal="center" wrapText="1"/>
    </xf>
    <xf numFmtId="165" fontId="6" fillId="6" borderId="8" xfId="0" applyNumberFormat="1" applyFont="1" applyFill="1" applyBorder="1" applyAlignment="1">
      <alignment horizontal="center" wrapText="1"/>
    </xf>
    <xf numFmtId="165" fontId="6" fillId="6" borderId="11" xfId="0" applyNumberFormat="1" applyFont="1" applyFill="1" applyBorder="1" applyAlignment="1">
      <alignment horizontal="center" wrapText="1"/>
    </xf>
    <xf numFmtId="165" fontId="6" fillId="6" borderId="10" xfId="0" applyNumberFormat="1" applyFont="1" applyFill="1" applyBorder="1" applyAlignment="1">
      <alignment horizontal="center" wrapText="1"/>
    </xf>
    <xf numFmtId="165" fontId="6" fillId="6" borderId="13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165" fontId="9" fillId="8" borderId="2" xfId="0" applyNumberFormat="1" applyFont="1" applyFill="1" applyBorder="1" applyAlignment="1">
      <alignment horizontal="center"/>
    </xf>
    <xf numFmtId="165" fontId="9" fillId="8" borderId="3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0" fontId="4" fillId="8" borderId="6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  <xf numFmtId="0" fontId="4" fillId="8" borderId="11" xfId="0" applyFont="1" applyFill="1" applyBorder="1" applyAlignment="1">
      <alignment horizontal="left" vertical="top" wrapText="1"/>
    </xf>
    <xf numFmtId="165" fontId="6" fillId="8" borderId="6" xfId="0" applyNumberFormat="1" applyFont="1" applyFill="1" applyBorder="1" applyAlignment="1">
      <alignment horizontal="center"/>
    </xf>
    <xf numFmtId="165" fontId="6" fillId="8" borderId="15" xfId="0" applyNumberFormat="1" applyFont="1" applyFill="1" applyBorder="1" applyAlignment="1">
      <alignment horizontal="center"/>
    </xf>
    <xf numFmtId="165" fontId="6" fillId="8" borderId="8" xfId="0" applyNumberFormat="1" applyFont="1" applyFill="1" applyBorder="1" applyAlignment="1">
      <alignment horizontal="center"/>
    </xf>
    <xf numFmtId="165" fontId="6" fillId="8" borderId="1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left" wrapText="1"/>
    </xf>
    <xf numFmtId="0" fontId="10" fillId="10" borderId="4" xfId="0" applyFont="1" applyFill="1" applyBorder="1" applyAlignment="1">
      <alignment horizontal="left" wrapText="1"/>
    </xf>
    <xf numFmtId="0" fontId="10" fillId="10" borderId="3" xfId="0" applyFont="1" applyFill="1" applyBorder="1" applyAlignment="1">
      <alignment horizontal="left" wrapText="1"/>
    </xf>
    <xf numFmtId="165" fontId="4" fillId="10" borderId="2" xfId="0" applyNumberFormat="1" applyFont="1" applyFill="1" applyBorder="1" applyAlignment="1">
      <alignment horizontal="center"/>
    </xf>
    <xf numFmtId="165" fontId="4" fillId="10" borderId="4" xfId="0" applyNumberFormat="1" applyFon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/>
    </xf>
    <xf numFmtId="0" fontId="10" fillId="10" borderId="2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0" fontId="10" fillId="10" borderId="3" xfId="0" applyFont="1" applyFill="1" applyBorder="1" applyAlignment="1">
      <alignment horizontal="left" vertical="top" wrapText="1"/>
    </xf>
    <xf numFmtId="2" fontId="4" fillId="11" borderId="1" xfId="1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9" fillId="6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0" fillId="7" borderId="2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165" fontId="9" fillId="6" borderId="2" xfId="0" applyNumberFormat="1" applyFont="1" applyFill="1" applyBorder="1" applyAlignment="1">
      <alignment horizontal="center" vertical="top" wrapText="1"/>
    </xf>
    <xf numFmtId="165" fontId="9" fillId="6" borderId="3" xfId="0" applyNumberFormat="1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1" fontId="9" fillId="6" borderId="3" xfId="0" applyNumberFormat="1" applyFont="1" applyFill="1" applyBorder="1" applyAlignment="1">
      <alignment horizontal="center" vertical="top" wrapText="1"/>
    </xf>
    <xf numFmtId="165" fontId="10" fillId="6" borderId="6" xfId="0" applyNumberFormat="1" applyFont="1" applyFill="1" applyBorder="1" applyAlignment="1">
      <alignment horizontal="center" vertical="top" wrapText="1"/>
    </xf>
    <xf numFmtId="165" fontId="10" fillId="6" borderId="15" xfId="0" applyNumberFormat="1" applyFont="1" applyFill="1" applyBorder="1" applyAlignment="1">
      <alignment horizontal="center" vertical="top" wrapText="1"/>
    </xf>
    <xf numFmtId="165" fontId="10" fillId="6" borderId="8" xfId="0" applyNumberFormat="1" applyFont="1" applyFill="1" applyBorder="1" applyAlignment="1">
      <alignment horizontal="center" vertical="top" wrapText="1"/>
    </xf>
    <xf numFmtId="165" fontId="10" fillId="6" borderId="11" xfId="0" applyNumberFormat="1" applyFont="1" applyFill="1" applyBorder="1" applyAlignment="1">
      <alignment horizontal="center" vertical="top" wrapText="1"/>
    </xf>
    <xf numFmtId="165" fontId="10" fillId="6" borderId="10" xfId="0" applyNumberFormat="1" applyFont="1" applyFill="1" applyBorder="1" applyAlignment="1">
      <alignment horizontal="center" vertical="top" wrapText="1"/>
    </xf>
    <xf numFmtId="165" fontId="10" fillId="6" borderId="13" xfId="0" applyNumberFormat="1" applyFont="1" applyFill="1" applyBorder="1" applyAlignment="1">
      <alignment horizontal="center" vertical="top" wrapText="1"/>
    </xf>
    <xf numFmtId="165" fontId="6" fillId="6" borderId="6" xfId="0" applyNumberFormat="1" applyFont="1" applyFill="1" applyBorder="1" applyAlignment="1">
      <alignment horizontal="center"/>
    </xf>
    <xf numFmtId="165" fontId="6" fillId="6" borderId="15" xfId="0" applyNumberFormat="1" applyFont="1" applyFill="1" applyBorder="1" applyAlignment="1">
      <alignment horizontal="center"/>
    </xf>
    <xf numFmtId="165" fontId="6" fillId="6" borderId="8" xfId="0" applyNumberFormat="1" applyFont="1" applyFill="1" applyBorder="1" applyAlignment="1">
      <alignment horizontal="center"/>
    </xf>
    <xf numFmtId="165" fontId="6" fillId="6" borderId="11" xfId="0" applyNumberFormat="1" applyFont="1" applyFill="1" applyBorder="1" applyAlignment="1">
      <alignment horizontal="center"/>
    </xf>
    <xf numFmtId="165" fontId="6" fillId="6" borderId="10" xfId="0" applyNumberFormat="1" applyFont="1" applyFill="1" applyBorder="1" applyAlignment="1">
      <alignment horizontal="center"/>
    </xf>
    <xf numFmtId="165" fontId="6" fillId="6" borderId="1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left" wrapText="1"/>
    </xf>
    <xf numFmtId="0" fontId="9" fillId="7" borderId="14" xfId="0" applyFont="1" applyFill="1" applyBorder="1" applyAlignment="1">
      <alignment horizontal="left" wrapText="1"/>
    </xf>
    <xf numFmtId="165" fontId="9" fillId="8" borderId="2" xfId="0" applyNumberFormat="1" applyFont="1" applyFill="1" applyBorder="1" applyAlignment="1">
      <alignment horizontal="center" vertical="top" wrapText="1"/>
    </xf>
    <xf numFmtId="165" fontId="9" fillId="8" borderId="3" xfId="0" applyNumberFormat="1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center"/>
    </xf>
    <xf numFmtId="165" fontId="6" fillId="8" borderId="3" xfId="0" applyNumberFormat="1" applyFont="1" applyFill="1" applyBorder="1" applyAlignment="1">
      <alignment horizontal="center"/>
    </xf>
    <xf numFmtId="1" fontId="6" fillId="8" borderId="2" xfId="0" applyNumberFormat="1" applyFont="1" applyFill="1" applyBorder="1" applyAlignment="1">
      <alignment horizontal="center"/>
    </xf>
    <xf numFmtId="1" fontId="6" fillId="8" borderId="3" xfId="0" applyNumberFormat="1" applyFont="1" applyFill="1" applyBorder="1" applyAlignment="1">
      <alignment horizontal="center"/>
    </xf>
    <xf numFmtId="0" fontId="10" fillId="8" borderId="6" xfId="0" applyFont="1" applyFill="1" applyBorder="1" applyAlignment="1">
      <alignment horizontal="left" vertical="top" wrapText="1"/>
    </xf>
    <xf numFmtId="0" fontId="10" fillId="8" borderId="14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left" vertical="top" wrapText="1"/>
    </xf>
    <xf numFmtId="165" fontId="9" fillId="8" borderId="6" xfId="0" applyNumberFormat="1" applyFont="1" applyFill="1" applyBorder="1" applyAlignment="1">
      <alignment horizontal="center" vertical="top" wrapText="1"/>
    </xf>
    <xf numFmtId="165" fontId="9" fillId="8" borderId="15" xfId="0" applyNumberFormat="1" applyFont="1" applyFill="1" applyBorder="1" applyAlignment="1">
      <alignment horizontal="center" vertical="top" wrapText="1"/>
    </xf>
    <xf numFmtId="165" fontId="9" fillId="8" borderId="10" xfId="0" applyNumberFormat="1" applyFont="1" applyFill="1" applyBorder="1" applyAlignment="1">
      <alignment horizontal="center" vertical="top" wrapText="1"/>
    </xf>
    <xf numFmtId="165" fontId="9" fillId="8" borderId="13" xfId="0" applyNumberFormat="1" applyFont="1" applyFill="1" applyBorder="1" applyAlignment="1">
      <alignment horizontal="center" vertical="top" wrapText="1"/>
    </xf>
    <xf numFmtId="165" fontId="4" fillId="8" borderId="6" xfId="0" applyNumberFormat="1" applyFont="1" applyFill="1" applyBorder="1" applyAlignment="1">
      <alignment horizontal="center"/>
    </xf>
    <xf numFmtId="165" fontId="4" fillId="8" borderId="15" xfId="0" applyNumberFormat="1" applyFont="1" applyFill="1" applyBorder="1" applyAlignment="1">
      <alignment horizontal="center"/>
    </xf>
    <xf numFmtId="165" fontId="4" fillId="8" borderId="10" xfId="0" applyNumberFormat="1" applyFont="1" applyFill="1" applyBorder="1" applyAlignment="1">
      <alignment horizontal="center"/>
    </xf>
    <xf numFmtId="165" fontId="4" fillId="8" borderId="13" xfId="0" applyNumberFormat="1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165" fontId="10" fillId="10" borderId="2" xfId="0" applyNumberFormat="1" applyFont="1" applyFill="1" applyBorder="1" applyAlignment="1">
      <alignment horizontal="center" vertical="top" wrapText="1"/>
    </xf>
    <xf numFmtId="165" fontId="10" fillId="10" borderId="4" xfId="0" applyNumberFormat="1" applyFont="1" applyFill="1" applyBorder="1" applyAlignment="1">
      <alignment horizontal="center" vertical="top" wrapText="1"/>
    </xf>
    <xf numFmtId="165" fontId="10" fillId="10" borderId="3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10" fillId="7" borderId="1" xfId="0" applyFont="1" applyFill="1" applyBorder="1" applyAlignment="1">
      <alignment horizontal="left" vertical="top" wrapText="1"/>
    </xf>
    <xf numFmtId="165" fontId="9" fillId="6" borderId="2" xfId="0" applyNumberFormat="1" applyFont="1" applyFill="1" applyBorder="1" applyAlignment="1">
      <alignment horizontal="center"/>
    </xf>
    <xf numFmtId="165" fontId="9" fillId="6" borderId="3" xfId="0" applyNumberFormat="1" applyFont="1" applyFill="1" applyBorder="1" applyAlignment="1">
      <alignment horizontal="center"/>
    </xf>
    <xf numFmtId="165" fontId="9" fillId="6" borderId="2" xfId="0" applyNumberFormat="1" applyFont="1" applyFill="1" applyBorder="1" applyAlignment="1">
      <alignment horizontal="center" wrapText="1"/>
    </xf>
    <xf numFmtId="165" fontId="9" fillId="6" borderId="3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vertical="top" wrapText="1"/>
    </xf>
    <xf numFmtId="1" fontId="9" fillId="6" borderId="2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0" fontId="10" fillId="6" borderId="6" xfId="0" applyFont="1" applyFill="1" applyBorder="1" applyAlignment="1">
      <alignment horizontal="left" wrapText="1"/>
    </xf>
    <xf numFmtId="0" fontId="10" fillId="6" borderId="14" xfId="0" applyFont="1" applyFill="1" applyBorder="1" applyAlignment="1">
      <alignment horizontal="left" wrapText="1"/>
    </xf>
    <xf numFmtId="0" fontId="10" fillId="6" borderId="15" xfId="0" applyFont="1" applyFill="1" applyBorder="1" applyAlignment="1">
      <alignment horizontal="left" wrapText="1"/>
    </xf>
    <xf numFmtId="0" fontId="10" fillId="6" borderId="8" xfId="0" applyFont="1" applyFill="1" applyBorder="1" applyAlignment="1">
      <alignment horizontal="left" wrapText="1"/>
    </xf>
    <xf numFmtId="0" fontId="10" fillId="6" borderId="0" xfId="0" applyFont="1" applyFill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10" fillId="6" borderId="12" xfId="0" applyFont="1" applyFill="1" applyBorder="1" applyAlignment="1">
      <alignment horizontal="left" wrapText="1"/>
    </xf>
    <xf numFmtId="0" fontId="10" fillId="6" borderId="13" xfId="0" applyFont="1" applyFill="1" applyBorder="1" applyAlignment="1">
      <alignment horizontal="left" wrapText="1"/>
    </xf>
    <xf numFmtId="165" fontId="10" fillId="6" borderId="6" xfId="0" applyNumberFormat="1" applyFont="1" applyFill="1" applyBorder="1" applyAlignment="1">
      <alignment horizontal="center"/>
    </xf>
    <xf numFmtId="165" fontId="10" fillId="6" borderId="15" xfId="0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/>
    </xf>
    <xf numFmtId="165" fontId="10" fillId="6" borderId="11" xfId="0" applyNumberFormat="1" applyFont="1" applyFill="1" applyBorder="1" applyAlignment="1">
      <alignment horizontal="center"/>
    </xf>
    <xf numFmtId="165" fontId="10" fillId="6" borderId="10" xfId="0" applyNumberFormat="1" applyFont="1" applyFill="1" applyBorder="1" applyAlignment="1">
      <alignment horizontal="center"/>
    </xf>
    <xf numFmtId="165" fontId="10" fillId="6" borderId="13" xfId="0" applyNumberFormat="1" applyFont="1" applyFill="1" applyBorder="1" applyAlignment="1">
      <alignment horizontal="center"/>
    </xf>
    <xf numFmtId="165" fontId="9" fillId="6" borderId="6" xfId="0" applyNumberFormat="1" applyFont="1" applyFill="1" applyBorder="1" applyAlignment="1">
      <alignment horizontal="center" vertical="top" wrapText="1"/>
    </xf>
    <xf numFmtId="165" fontId="9" fillId="6" borderId="15" xfId="0" applyNumberFormat="1" applyFont="1" applyFill="1" applyBorder="1" applyAlignment="1">
      <alignment horizontal="center" vertical="top" wrapText="1"/>
    </xf>
    <xf numFmtId="165" fontId="9" fillId="6" borderId="8" xfId="0" applyNumberFormat="1" applyFont="1" applyFill="1" applyBorder="1" applyAlignment="1">
      <alignment horizontal="center" vertical="top" wrapText="1"/>
    </xf>
    <xf numFmtId="165" fontId="9" fillId="6" borderId="11" xfId="0" applyNumberFormat="1" applyFont="1" applyFill="1" applyBorder="1" applyAlignment="1">
      <alignment horizontal="center" vertical="top" wrapText="1"/>
    </xf>
    <xf numFmtId="165" fontId="9" fillId="6" borderId="10" xfId="0" applyNumberFormat="1" applyFont="1" applyFill="1" applyBorder="1" applyAlignment="1">
      <alignment horizontal="center" vertical="top" wrapText="1"/>
    </xf>
    <xf numFmtId="165" fontId="9" fillId="6" borderId="13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wrapText="1"/>
    </xf>
    <xf numFmtId="1" fontId="6" fillId="8" borderId="2" xfId="0" applyNumberFormat="1" applyFont="1" applyFill="1" applyBorder="1" applyAlignment="1">
      <alignment horizontal="center" vertical="top" wrapText="1"/>
    </xf>
    <xf numFmtId="1" fontId="6" fillId="8" borderId="3" xfId="0" applyNumberFormat="1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165" fontId="9" fillId="8" borderId="1" xfId="0" applyNumberFormat="1" applyFont="1" applyFill="1" applyBorder="1" applyAlignment="1">
      <alignment horizontal="center"/>
    </xf>
    <xf numFmtId="165" fontId="10" fillId="8" borderId="6" xfId="0" applyNumberFormat="1" applyFont="1" applyFill="1" applyBorder="1" applyAlignment="1">
      <alignment horizontal="center"/>
    </xf>
    <xf numFmtId="165" fontId="10" fillId="8" borderId="15" xfId="0" applyNumberFormat="1" applyFont="1" applyFill="1" applyBorder="1" applyAlignment="1">
      <alignment horizontal="center"/>
    </xf>
    <xf numFmtId="165" fontId="10" fillId="8" borderId="10" xfId="0" applyNumberFormat="1" applyFont="1" applyFill="1" applyBorder="1" applyAlignment="1">
      <alignment horizontal="center"/>
    </xf>
    <xf numFmtId="165" fontId="10" fillId="8" borderId="13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165" fontId="10" fillId="10" borderId="2" xfId="0" applyNumberFormat="1" applyFont="1" applyFill="1" applyBorder="1" applyAlignment="1">
      <alignment horizontal="center"/>
    </xf>
    <xf numFmtId="165" fontId="10" fillId="10" borderId="4" xfId="0" applyNumberFormat="1" applyFont="1" applyFill="1" applyBorder="1" applyAlignment="1">
      <alignment horizontal="center"/>
    </xf>
    <xf numFmtId="165" fontId="10" fillId="1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7" borderId="3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165" fontId="4" fillId="6" borderId="6" xfId="0" applyNumberFormat="1" applyFont="1" applyFill="1" applyBorder="1" applyAlignment="1">
      <alignment horizontal="center"/>
    </xf>
    <xf numFmtId="165" fontId="4" fillId="6" borderId="15" xfId="0" applyNumberFormat="1" applyFont="1" applyFill="1" applyBorder="1" applyAlignment="1">
      <alignment horizontal="center"/>
    </xf>
    <xf numFmtId="165" fontId="4" fillId="6" borderId="8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4" fillId="6" borderId="10" xfId="0" applyNumberFormat="1" applyFont="1" applyFill="1" applyBorder="1" applyAlignment="1">
      <alignment horizontal="center"/>
    </xf>
    <xf numFmtId="165" fontId="4" fillId="6" borderId="1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165" fontId="6" fillId="8" borderId="10" xfId="0" applyNumberFormat="1" applyFont="1" applyFill="1" applyBorder="1" applyAlignment="1">
      <alignment horizontal="center"/>
    </xf>
    <xf numFmtId="165" fontId="6" fillId="8" borderId="13" xfId="0" applyNumberFormat="1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8" fillId="4" borderId="0" xfId="0" applyFont="1" applyFill="1"/>
    <xf numFmtId="0" fontId="8" fillId="0" borderId="0" xfId="0" applyFont="1"/>
  </cellXfs>
  <cellStyles count="14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Финансовый 2" xfId="13"/>
  </cellStyles>
  <dxfs count="20"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8"/>
  <sheetViews>
    <sheetView zoomScale="70" workbookViewId="0">
      <pane ySplit="4" topLeftCell="A5" activePane="bottomLeft" state="frozen"/>
      <selection activeCell="K11" sqref="K11"/>
      <selection pane="bottomLeft"/>
    </sheetView>
  </sheetViews>
  <sheetFormatPr defaultRowHeight="14.25" x14ac:dyDescent="0.2"/>
  <cols>
    <col min="1" max="1" width="9.7109375" style="1" customWidth="1"/>
    <col min="2" max="2" width="26.85546875" style="1" customWidth="1"/>
    <col min="3" max="4" width="16.42578125" style="1" bestFit="1" customWidth="1"/>
    <col min="5" max="5" width="20.42578125" style="1" customWidth="1"/>
    <col min="6" max="6" width="20.140625" style="1" customWidth="1"/>
    <col min="7" max="16384" width="9.140625" style="1"/>
  </cols>
  <sheetData>
    <row r="1" spans="1:16" ht="25.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</row>
    <row r="2" spans="1:16" ht="15" x14ac:dyDescent="0.2">
      <c r="A2" s="2"/>
      <c r="B2" s="2"/>
      <c r="C2" s="2"/>
      <c r="D2" s="2"/>
      <c r="E2" s="2"/>
      <c r="F2" s="2"/>
      <c r="G2" s="2"/>
      <c r="H2" s="2"/>
    </row>
    <row r="3" spans="1:16" ht="30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245" t="s">
        <v>5</v>
      </c>
      <c r="F3" s="245"/>
      <c r="G3" s="2"/>
      <c r="H3" s="2"/>
    </row>
    <row r="4" spans="1:16" ht="15.75" x14ac:dyDescent="0.2">
      <c r="A4" s="3">
        <v>1</v>
      </c>
      <c r="B4" s="3">
        <v>2</v>
      </c>
      <c r="C4" s="3">
        <v>3</v>
      </c>
      <c r="D4" s="3">
        <v>4</v>
      </c>
      <c r="E4" s="245">
        <v>5</v>
      </c>
      <c r="F4" s="245"/>
      <c r="G4" s="2"/>
      <c r="H4" s="2"/>
    </row>
    <row r="5" spans="1:16" ht="47.25" x14ac:dyDescent="0.2">
      <c r="A5" s="3">
        <v>1</v>
      </c>
      <c r="B5" s="4" t="s">
        <v>6</v>
      </c>
      <c r="C5" s="5">
        <v>43815</v>
      </c>
      <c r="D5" s="3">
        <v>2471</v>
      </c>
      <c r="E5" s="246" t="s">
        <v>7</v>
      </c>
      <c r="F5" s="246"/>
      <c r="G5" s="2"/>
      <c r="H5" s="2"/>
    </row>
    <row r="6" spans="1:16" ht="84.75" customHeight="1" x14ac:dyDescent="0.2">
      <c r="A6" s="3">
        <v>2</v>
      </c>
      <c r="B6" s="4" t="s">
        <v>6</v>
      </c>
      <c r="C6" s="5">
        <v>43929</v>
      </c>
      <c r="D6" s="3">
        <v>525</v>
      </c>
      <c r="E6" s="246" t="s">
        <v>8</v>
      </c>
      <c r="F6" s="246"/>
      <c r="G6" s="2"/>
      <c r="H6" s="2"/>
    </row>
    <row r="7" spans="1:16" ht="81.75" customHeight="1" x14ac:dyDescent="0.2">
      <c r="A7" s="3">
        <v>3</v>
      </c>
      <c r="B7" s="4" t="s">
        <v>6</v>
      </c>
      <c r="C7" s="5">
        <v>44027</v>
      </c>
      <c r="D7" s="3">
        <v>1079</v>
      </c>
      <c r="E7" s="247" t="s">
        <v>8</v>
      </c>
      <c r="F7" s="247"/>
      <c r="G7" s="2"/>
      <c r="H7" s="2"/>
    </row>
    <row r="8" spans="1:16" ht="82.5" customHeight="1" x14ac:dyDescent="0.2">
      <c r="A8" s="3">
        <v>4</v>
      </c>
      <c r="B8" s="4" t="s">
        <v>6</v>
      </c>
      <c r="C8" s="5">
        <v>44169</v>
      </c>
      <c r="D8" s="3">
        <v>1877</v>
      </c>
      <c r="E8" s="246" t="s">
        <v>8</v>
      </c>
      <c r="F8" s="246"/>
      <c r="G8" s="2"/>
      <c r="H8" s="2"/>
    </row>
    <row r="9" spans="1:16" ht="191.25" customHeight="1" x14ac:dyDescent="0.2">
      <c r="A9" s="3">
        <v>5</v>
      </c>
      <c r="B9" s="4" t="s">
        <v>6</v>
      </c>
      <c r="C9" s="5">
        <v>44286</v>
      </c>
      <c r="D9" s="3">
        <v>480</v>
      </c>
      <c r="E9" s="246" t="s">
        <v>9</v>
      </c>
      <c r="F9" s="246"/>
      <c r="G9" s="2"/>
      <c r="H9" s="2"/>
    </row>
    <row r="10" spans="1:16" ht="197.25" customHeight="1" x14ac:dyDescent="0.2">
      <c r="A10" s="3">
        <v>6</v>
      </c>
      <c r="B10" s="4" t="s">
        <v>6</v>
      </c>
      <c r="C10" s="5">
        <v>44651</v>
      </c>
      <c r="D10" s="3">
        <v>585</v>
      </c>
      <c r="E10" s="248" t="s">
        <v>10</v>
      </c>
      <c r="F10" s="249"/>
      <c r="G10" s="2"/>
      <c r="H10" s="2"/>
    </row>
    <row r="11" spans="1:16" ht="175.9" customHeight="1" x14ac:dyDescent="0.2">
      <c r="A11" s="6">
        <v>7</v>
      </c>
      <c r="B11" s="4" t="s">
        <v>6</v>
      </c>
      <c r="C11" s="7">
        <v>45013</v>
      </c>
      <c r="D11" s="6">
        <v>416</v>
      </c>
      <c r="E11" s="250" t="s">
        <v>11</v>
      </c>
      <c r="F11" s="250"/>
      <c r="G11" s="2"/>
      <c r="H11" s="2"/>
    </row>
    <row r="12" spans="1:16" ht="15.75" x14ac:dyDescent="0.2">
      <c r="A12" s="8"/>
      <c r="B12" s="8"/>
      <c r="C12" s="8"/>
      <c r="D12" s="8"/>
      <c r="E12" s="8"/>
      <c r="F12" s="2"/>
      <c r="G12" s="2"/>
      <c r="H12" s="2"/>
    </row>
    <row r="13" spans="1:16" ht="15.75" x14ac:dyDescent="0.2">
      <c r="A13" s="9"/>
      <c r="B13" s="9"/>
      <c r="C13" s="9"/>
      <c r="D13" s="9"/>
      <c r="E13" s="9"/>
      <c r="F13" s="251"/>
      <c r="G13" s="251"/>
      <c r="H13" s="251"/>
      <c r="I13" s="10"/>
      <c r="J13" s="10"/>
      <c r="K13" s="10"/>
      <c r="L13" s="10"/>
      <c r="M13" s="10"/>
      <c r="N13" s="10"/>
      <c r="O13" s="10"/>
      <c r="P13" s="10"/>
    </row>
    <row r="18" spans="6:6" x14ac:dyDescent="0.2">
      <c r="F18" s="11"/>
    </row>
  </sheetData>
  <sheetProtection formatCells="0" formatColumns="0" formatRows="0"/>
  <mergeCells count="11">
    <mergeCell ref="F13:H13"/>
    <mergeCell ref="E7:F7"/>
    <mergeCell ref="E8:F8"/>
    <mergeCell ref="E9:F9"/>
    <mergeCell ref="E10:F10"/>
    <mergeCell ref="E11:F11"/>
    <mergeCell ref="A1:H1"/>
    <mergeCell ref="E3:F3"/>
    <mergeCell ref="E4:F4"/>
    <mergeCell ref="E5:F5"/>
    <mergeCell ref="E6:F6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45"/>
  <sheetViews>
    <sheetView tabSelected="1" zoomScale="75" workbookViewId="0">
      <selection activeCell="N8" sqref="N8"/>
    </sheetView>
  </sheetViews>
  <sheetFormatPr defaultRowHeight="15" x14ac:dyDescent="0.25"/>
  <cols>
    <col min="1" max="1" width="5.42578125" style="12" customWidth="1"/>
    <col min="2" max="2" width="5.5703125" style="12" customWidth="1"/>
    <col min="3" max="3" width="12.42578125" style="12" customWidth="1"/>
    <col min="4" max="4" width="39.28515625" customWidth="1"/>
    <col min="5" max="5" width="11.85546875" customWidth="1"/>
    <col min="7" max="7" width="14.140625" style="13" customWidth="1"/>
    <col min="8" max="8" width="12.5703125" style="13" customWidth="1"/>
    <col min="9" max="10" width="11.140625" style="13" customWidth="1"/>
    <col min="11" max="11" width="15.140625" style="13" customWidth="1"/>
    <col min="12" max="12" width="10.5703125" customWidth="1"/>
    <col min="13" max="13" width="11" customWidth="1"/>
    <col min="14" max="14" width="27.7109375" customWidth="1"/>
    <col min="16" max="16" width="11.140625" bestFit="1" customWidth="1"/>
    <col min="17" max="17" width="11.5703125" customWidth="1"/>
    <col min="18" max="18" width="10.7109375" customWidth="1"/>
    <col min="19" max="19" width="11.42578125" customWidth="1"/>
    <col min="20" max="20" width="11.5703125" customWidth="1"/>
    <col min="21" max="21" width="11.28515625" customWidth="1"/>
    <col min="22" max="22" width="26.42578125" customWidth="1"/>
  </cols>
  <sheetData>
    <row r="1" spans="1:22" ht="32.25" customHeight="1" x14ac:dyDescent="0.25">
      <c r="A1" s="252" t="s">
        <v>12</v>
      </c>
      <c r="B1" s="253"/>
      <c r="C1" s="253"/>
      <c r="D1" s="253"/>
      <c r="E1" s="253"/>
      <c r="F1" s="253"/>
      <c r="G1" s="254"/>
      <c r="H1" s="254"/>
      <c r="I1" s="254"/>
      <c r="J1" s="254"/>
      <c r="K1" s="254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5"/>
    </row>
    <row r="2" spans="1:22" ht="15.75" x14ac:dyDescent="0.25">
      <c r="A2" s="14"/>
      <c r="B2" s="14"/>
      <c r="C2" s="14"/>
      <c r="D2" s="15"/>
      <c r="E2" s="15"/>
      <c r="F2" s="15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49.5" customHeight="1" x14ac:dyDescent="0.25">
      <c r="A3" s="256" t="s">
        <v>13</v>
      </c>
      <c r="B3" s="257"/>
      <c r="C3" s="258"/>
      <c r="D3" s="259" t="s">
        <v>14</v>
      </c>
      <c r="E3" s="262" t="s">
        <v>15</v>
      </c>
      <c r="F3" s="265" t="s">
        <v>16</v>
      </c>
      <c r="G3" s="268" t="s">
        <v>17</v>
      </c>
      <c r="H3" s="269"/>
      <c r="I3" s="269"/>
      <c r="J3" s="269"/>
      <c r="K3" s="270"/>
      <c r="L3" s="262" t="s">
        <v>18</v>
      </c>
      <c r="M3" s="273" t="s">
        <v>19</v>
      </c>
      <c r="N3" s="274" t="s">
        <v>20</v>
      </c>
      <c r="O3" s="257"/>
      <c r="P3" s="257"/>
      <c r="Q3" s="257"/>
      <c r="R3" s="257"/>
      <c r="S3" s="257"/>
      <c r="T3" s="257"/>
      <c r="U3" s="258"/>
      <c r="V3" s="262" t="s">
        <v>21</v>
      </c>
    </row>
    <row r="4" spans="1:22" ht="96.75" customHeight="1" x14ac:dyDescent="0.25">
      <c r="A4" s="262" t="s">
        <v>22</v>
      </c>
      <c r="B4" s="275" t="s">
        <v>23</v>
      </c>
      <c r="C4" s="262" t="s">
        <v>24</v>
      </c>
      <c r="D4" s="260"/>
      <c r="E4" s="263"/>
      <c r="F4" s="266"/>
      <c r="G4" s="277" t="s">
        <v>25</v>
      </c>
      <c r="H4" s="268" t="s">
        <v>26</v>
      </c>
      <c r="I4" s="279"/>
      <c r="J4" s="277" t="s">
        <v>27</v>
      </c>
      <c r="K4" s="277" t="s">
        <v>28</v>
      </c>
      <c r="L4" s="271"/>
      <c r="M4" s="273"/>
      <c r="N4" s="280" t="s">
        <v>29</v>
      </c>
      <c r="O4" s="262" t="s">
        <v>30</v>
      </c>
      <c r="P4" s="262" t="s">
        <v>31</v>
      </c>
      <c r="Q4" s="262" t="s">
        <v>32</v>
      </c>
      <c r="R4" s="274" t="s">
        <v>33</v>
      </c>
      <c r="S4" s="282"/>
      <c r="T4" s="274" t="s">
        <v>34</v>
      </c>
      <c r="U4" s="282"/>
      <c r="V4" s="263"/>
    </row>
    <row r="5" spans="1:22" ht="174" customHeight="1" x14ac:dyDescent="0.25">
      <c r="A5" s="272"/>
      <c r="B5" s="276"/>
      <c r="C5" s="272"/>
      <c r="D5" s="261"/>
      <c r="E5" s="264"/>
      <c r="F5" s="267"/>
      <c r="G5" s="278"/>
      <c r="H5" s="19" t="s">
        <v>35</v>
      </c>
      <c r="I5" s="19" t="s">
        <v>36</v>
      </c>
      <c r="J5" s="278"/>
      <c r="K5" s="278"/>
      <c r="L5" s="272"/>
      <c r="M5" s="273"/>
      <c r="N5" s="281"/>
      <c r="O5" s="272"/>
      <c r="P5" s="272"/>
      <c r="Q5" s="272"/>
      <c r="R5" s="17" t="s">
        <v>37</v>
      </c>
      <c r="S5" s="17" t="s">
        <v>38</v>
      </c>
      <c r="T5" s="20" t="s">
        <v>37</v>
      </c>
      <c r="U5" s="20" t="s">
        <v>38</v>
      </c>
      <c r="V5" s="264"/>
    </row>
    <row r="6" spans="1:22" ht="15.75" x14ac:dyDescent="0.25">
      <c r="A6" s="17">
        <v>1</v>
      </c>
      <c r="B6" s="21">
        <v>2</v>
      </c>
      <c r="C6" s="17">
        <v>3</v>
      </c>
      <c r="D6" s="17">
        <v>4</v>
      </c>
      <c r="E6" s="17">
        <v>5</v>
      </c>
      <c r="F6" s="17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  <c r="R6" s="17">
        <v>18</v>
      </c>
      <c r="S6" s="17">
        <v>19</v>
      </c>
      <c r="T6" s="17">
        <v>20</v>
      </c>
      <c r="U6" s="17">
        <v>21</v>
      </c>
      <c r="V6" s="18">
        <v>22</v>
      </c>
    </row>
    <row r="7" spans="1:22" ht="210" customHeight="1" x14ac:dyDescent="0.25">
      <c r="A7" s="283"/>
      <c r="B7" s="283"/>
      <c r="C7" s="285"/>
      <c r="D7" s="287" t="s">
        <v>39</v>
      </c>
      <c r="E7" s="288"/>
      <c r="F7" s="288"/>
      <c r="G7" s="289"/>
      <c r="H7" s="289"/>
      <c r="I7" s="289"/>
      <c r="J7" s="289"/>
      <c r="K7" s="289"/>
      <c r="L7" s="288"/>
      <c r="M7" s="290"/>
      <c r="N7" s="23" t="s">
        <v>40</v>
      </c>
      <c r="O7" s="24" t="s">
        <v>41</v>
      </c>
      <c r="P7" s="24">
        <v>12.5</v>
      </c>
      <c r="Q7" s="25">
        <v>5.0999999999999996</v>
      </c>
      <c r="R7" s="26">
        <f t="shared" ref="R7:R8" si="0">IF((Q7/P7)&lt;1,Q7/P7,1)</f>
        <v>0.40799999999999997</v>
      </c>
      <c r="S7" s="27" t="s">
        <v>42</v>
      </c>
      <c r="T7" s="28" t="s">
        <v>42</v>
      </c>
      <c r="U7" s="28" t="s">
        <v>42</v>
      </c>
      <c r="V7" s="29" t="s">
        <v>43</v>
      </c>
    </row>
    <row r="8" spans="1:22" ht="134.25" customHeight="1" x14ac:dyDescent="0.25">
      <c r="A8" s="283"/>
      <c r="B8" s="283"/>
      <c r="C8" s="285"/>
      <c r="D8" s="287"/>
      <c r="E8" s="288"/>
      <c r="F8" s="288"/>
      <c r="G8" s="289"/>
      <c r="H8" s="289"/>
      <c r="I8" s="289"/>
      <c r="J8" s="289"/>
      <c r="K8" s="289"/>
      <c r="L8" s="288"/>
      <c r="M8" s="290"/>
      <c r="N8" s="23" t="s">
        <v>44</v>
      </c>
      <c r="O8" s="24" t="s">
        <v>41</v>
      </c>
      <c r="P8" s="24">
        <v>17.5</v>
      </c>
      <c r="Q8" s="25">
        <v>17.2</v>
      </c>
      <c r="R8" s="26">
        <f t="shared" si="0"/>
        <v>0.98285714285714276</v>
      </c>
      <c r="S8" s="27" t="s">
        <v>42</v>
      </c>
      <c r="T8" s="28" t="s">
        <v>42</v>
      </c>
      <c r="U8" s="28" t="s">
        <v>42</v>
      </c>
      <c r="V8" s="30" t="s">
        <v>45</v>
      </c>
    </row>
    <row r="9" spans="1:22" ht="67.5" customHeight="1" x14ac:dyDescent="0.25">
      <c r="A9" s="283"/>
      <c r="B9" s="283"/>
      <c r="C9" s="285"/>
      <c r="D9" s="287"/>
      <c r="E9" s="288"/>
      <c r="F9" s="288"/>
      <c r="G9" s="289"/>
      <c r="H9" s="289"/>
      <c r="I9" s="289"/>
      <c r="J9" s="289"/>
      <c r="K9" s="289"/>
      <c r="L9" s="288"/>
      <c r="M9" s="290"/>
      <c r="N9" s="23" t="s">
        <v>46</v>
      </c>
      <c r="O9" s="24" t="s">
        <v>47</v>
      </c>
      <c r="P9" s="31">
        <v>1112.9000000000001</v>
      </c>
      <c r="Q9" s="25">
        <v>1130</v>
      </c>
      <c r="R9" s="27" t="s">
        <v>42</v>
      </c>
      <c r="S9" s="32">
        <f>IF((P9/Q9)&lt;1,P9/Q9,1)</f>
        <v>0.98486725663716823</v>
      </c>
      <c r="T9" s="28" t="s">
        <v>42</v>
      </c>
      <c r="U9" s="28" t="s">
        <v>42</v>
      </c>
      <c r="V9" s="33" t="s">
        <v>48</v>
      </c>
    </row>
    <row r="10" spans="1:22" ht="135" customHeight="1" x14ac:dyDescent="0.25">
      <c r="A10" s="283"/>
      <c r="B10" s="283"/>
      <c r="C10" s="285"/>
      <c r="D10" s="287"/>
      <c r="E10" s="288"/>
      <c r="F10" s="288"/>
      <c r="G10" s="289"/>
      <c r="H10" s="289"/>
      <c r="I10" s="289"/>
      <c r="J10" s="289"/>
      <c r="K10" s="289"/>
      <c r="L10" s="288"/>
      <c r="M10" s="290"/>
      <c r="N10" s="23" t="s">
        <v>49</v>
      </c>
      <c r="O10" s="24" t="s">
        <v>50</v>
      </c>
      <c r="P10" s="24">
        <v>84000</v>
      </c>
      <c r="Q10" s="25">
        <v>92038</v>
      </c>
      <c r="R10" s="26">
        <f t="shared" ref="R10:R39" si="1">IF((Q10/P10)&lt;1,Q10/P10,1)</f>
        <v>1</v>
      </c>
      <c r="S10" s="27" t="s">
        <v>42</v>
      </c>
      <c r="T10" s="28" t="s">
        <v>42</v>
      </c>
      <c r="U10" s="28" t="s">
        <v>42</v>
      </c>
      <c r="V10" s="34" t="s">
        <v>51</v>
      </c>
    </row>
    <row r="11" spans="1:22" ht="103.5" customHeight="1" x14ac:dyDescent="0.25">
      <c r="A11" s="283"/>
      <c r="B11" s="283"/>
      <c r="C11" s="285"/>
      <c r="D11" s="287"/>
      <c r="E11" s="288"/>
      <c r="F11" s="288"/>
      <c r="G11" s="289"/>
      <c r="H11" s="289"/>
      <c r="I11" s="289"/>
      <c r="J11" s="289"/>
      <c r="K11" s="289"/>
      <c r="L11" s="288"/>
      <c r="M11" s="290"/>
      <c r="N11" s="23" t="s">
        <v>52</v>
      </c>
      <c r="O11" s="24" t="s">
        <v>41</v>
      </c>
      <c r="P11" s="24">
        <v>100</v>
      </c>
      <c r="Q11" s="25">
        <v>100</v>
      </c>
      <c r="R11" s="26">
        <f t="shared" si="1"/>
        <v>1</v>
      </c>
      <c r="S11" s="27" t="s">
        <v>42</v>
      </c>
      <c r="T11" s="28" t="s">
        <v>42</v>
      </c>
      <c r="U11" s="28" t="s">
        <v>42</v>
      </c>
      <c r="V11" s="34" t="s">
        <v>51</v>
      </c>
    </row>
    <row r="12" spans="1:22" ht="154.5" customHeight="1" x14ac:dyDescent="0.25">
      <c r="A12" s="284"/>
      <c r="B12" s="284"/>
      <c r="C12" s="286"/>
      <c r="D12" s="291"/>
      <c r="E12" s="292"/>
      <c r="F12" s="292"/>
      <c r="G12" s="293"/>
      <c r="H12" s="293"/>
      <c r="I12" s="293"/>
      <c r="J12" s="293"/>
      <c r="K12" s="293"/>
      <c r="L12" s="292"/>
      <c r="M12" s="294"/>
      <c r="N12" s="23" t="s">
        <v>53</v>
      </c>
      <c r="O12" s="24" t="s">
        <v>41</v>
      </c>
      <c r="P12" s="31">
        <v>30</v>
      </c>
      <c r="Q12" s="25">
        <v>17.8</v>
      </c>
      <c r="R12" s="26">
        <f t="shared" si="1"/>
        <v>0.59333333333333338</v>
      </c>
      <c r="S12" s="27" t="s">
        <v>42</v>
      </c>
      <c r="T12" s="28" t="s">
        <v>42</v>
      </c>
      <c r="U12" s="28" t="s">
        <v>42</v>
      </c>
      <c r="V12" s="35" t="s">
        <v>54</v>
      </c>
    </row>
    <row r="13" spans="1:22" ht="15.75" x14ac:dyDescent="0.25">
      <c r="A13" s="36" t="s">
        <v>55</v>
      </c>
      <c r="B13" s="36">
        <v>1</v>
      </c>
      <c r="C13" s="36" t="s">
        <v>56</v>
      </c>
      <c r="D13" s="295" t="s">
        <v>57</v>
      </c>
      <c r="E13" s="295"/>
      <c r="F13" s="295"/>
      <c r="G13" s="296"/>
      <c r="H13" s="296"/>
      <c r="I13" s="296"/>
      <c r="J13" s="296"/>
      <c r="K13" s="296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</row>
    <row r="14" spans="1:22" ht="154.5" customHeight="1" x14ac:dyDescent="0.25">
      <c r="A14" s="283"/>
      <c r="B14" s="283"/>
      <c r="C14" s="283"/>
      <c r="D14" s="287" t="s">
        <v>58</v>
      </c>
      <c r="E14" s="288"/>
      <c r="F14" s="288"/>
      <c r="G14" s="289"/>
      <c r="H14" s="289"/>
      <c r="I14" s="289"/>
      <c r="J14" s="289"/>
      <c r="K14" s="289"/>
      <c r="L14" s="288"/>
      <c r="M14" s="290"/>
      <c r="N14" s="23" t="s">
        <v>59</v>
      </c>
      <c r="O14" s="24" t="s">
        <v>41</v>
      </c>
      <c r="P14" s="24">
        <v>12.5</v>
      </c>
      <c r="Q14" s="25">
        <v>5.0999999999999996</v>
      </c>
      <c r="R14" s="26">
        <f t="shared" si="1"/>
        <v>0.40799999999999997</v>
      </c>
      <c r="S14" s="28" t="s">
        <v>42</v>
      </c>
      <c r="T14" s="28" t="s">
        <v>42</v>
      </c>
      <c r="U14" s="28" t="s">
        <v>42</v>
      </c>
      <c r="V14" s="29" t="s">
        <v>43</v>
      </c>
    </row>
    <row r="15" spans="1:22" ht="134.25" customHeight="1" x14ac:dyDescent="0.25">
      <c r="A15" s="283"/>
      <c r="B15" s="283"/>
      <c r="C15" s="283"/>
      <c r="D15" s="287"/>
      <c r="E15" s="288"/>
      <c r="F15" s="288"/>
      <c r="G15" s="289"/>
      <c r="H15" s="289"/>
      <c r="I15" s="289"/>
      <c r="J15" s="289"/>
      <c r="K15" s="289"/>
      <c r="L15" s="288"/>
      <c r="M15" s="290"/>
      <c r="N15" s="37" t="s">
        <v>44</v>
      </c>
      <c r="O15" s="24" t="s">
        <v>41</v>
      </c>
      <c r="P15" s="24">
        <v>17.5</v>
      </c>
      <c r="Q15" s="38">
        <v>17.2</v>
      </c>
      <c r="R15" s="26">
        <f t="shared" si="1"/>
        <v>0.98285714285714276</v>
      </c>
      <c r="S15" s="28" t="s">
        <v>42</v>
      </c>
      <c r="T15" s="39" t="s">
        <v>42</v>
      </c>
      <c r="U15" s="39" t="s">
        <v>42</v>
      </c>
      <c r="V15" s="30" t="s">
        <v>45</v>
      </c>
    </row>
    <row r="16" spans="1:22" ht="93.75" customHeight="1" x14ac:dyDescent="0.25">
      <c r="A16" s="283"/>
      <c r="B16" s="283"/>
      <c r="C16" s="283"/>
      <c r="D16" s="291"/>
      <c r="E16" s="292"/>
      <c r="F16" s="292"/>
      <c r="G16" s="293"/>
      <c r="H16" s="293"/>
      <c r="I16" s="293"/>
      <c r="J16" s="293"/>
      <c r="K16" s="293"/>
      <c r="L16" s="292"/>
      <c r="M16" s="294"/>
      <c r="N16" s="40" t="s">
        <v>60</v>
      </c>
      <c r="O16" s="41" t="s">
        <v>47</v>
      </c>
      <c r="P16" s="31">
        <v>1112.9000000000001</v>
      </c>
      <c r="Q16" s="25">
        <v>1130</v>
      </c>
      <c r="R16" s="28" t="s">
        <v>42</v>
      </c>
      <c r="S16" s="32">
        <f>IF((P16/Q16)&lt;1,P16/Q16,1)</f>
        <v>0.98486725663716823</v>
      </c>
      <c r="T16" s="28" t="s">
        <v>42</v>
      </c>
      <c r="U16" s="28" t="s">
        <v>42</v>
      </c>
      <c r="V16" s="42" t="s">
        <v>48</v>
      </c>
    </row>
    <row r="17" spans="1:22" ht="49.5" customHeight="1" x14ac:dyDescent="0.25">
      <c r="A17" s="297" t="s">
        <v>55</v>
      </c>
      <c r="B17" s="297" t="s">
        <v>61</v>
      </c>
      <c r="C17" s="297" t="s">
        <v>56</v>
      </c>
      <c r="D17" s="298" t="s">
        <v>62</v>
      </c>
      <c r="E17" s="299"/>
      <c r="F17" s="299"/>
      <c r="G17" s="300"/>
      <c r="H17" s="300"/>
      <c r="I17" s="300"/>
      <c r="J17" s="300"/>
      <c r="K17" s="300"/>
      <c r="L17" s="299"/>
      <c r="M17" s="301"/>
      <c r="N17" s="23" t="s">
        <v>63</v>
      </c>
      <c r="O17" s="24" t="s">
        <v>64</v>
      </c>
      <c r="P17" s="43" t="s">
        <v>65</v>
      </c>
      <c r="Q17" s="25" t="s">
        <v>65</v>
      </c>
      <c r="R17" s="28" t="s">
        <v>42</v>
      </c>
      <c r="S17" s="32" t="s">
        <v>42</v>
      </c>
      <c r="T17" s="28" t="s">
        <v>42</v>
      </c>
      <c r="U17" s="28" t="s">
        <v>42</v>
      </c>
      <c r="V17" s="44" t="s">
        <v>66</v>
      </c>
    </row>
    <row r="18" spans="1:22" ht="55.5" customHeight="1" x14ac:dyDescent="0.25">
      <c r="A18" s="297"/>
      <c r="B18" s="297"/>
      <c r="C18" s="297"/>
      <c r="D18" s="302"/>
      <c r="E18" s="303"/>
      <c r="F18" s="303"/>
      <c r="G18" s="304"/>
      <c r="H18" s="304"/>
      <c r="I18" s="304"/>
      <c r="J18" s="304"/>
      <c r="K18" s="304"/>
      <c r="L18" s="303"/>
      <c r="M18" s="305"/>
      <c r="N18" s="45" t="s">
        <v>67</v>
      </c>
      <c r="O18" s="24" t="s">
        <v>68</v>
      </c>
      <c r="P18" s="43" t="s">
        <v>65</v>
      </c>
      <c r="Q18" s="38" t="s">
        <v>65</v>
      </c>
      <c r="R18" s="26" t="s">
        <v>42</v>
      </c>
      <c r="S18" s="28" t="s">
        <v>42</v>
      </c>
      <c r="T18" s="28" t="s">
        <v>42</v>
      </c>
      <c r="U18" s="28" t="s">
        <v>42</v>
      </c>
      <c r="V18" s="44" t="s">
        <v>66</v>
      </c>
    </row>
    <row r="19" spans="1:22" ht="68.25" customHeight="1" x14ac:dyDescent="0.25">
      <c r="A19" s="297"/>
      <c r="B19" s="297"/>
      <c r="C19" s="297"/>
      <c r="D19" s="306"/>
      <c r="E19" s="307"/>
      <c r="F19" s="307"/>
      <c r="G19" s="308"/>
      <c r="H19" s="308"/>
      <c r="I19" s="308"/>
      <c r="J19" s="308"/>
      <c r="K19" s="308"/>
      <c r="L19" s="307"/>
      <c r="M19" s="309"/>
      <c r="N19" s="45" t="s">
        <v>69</v>
      </c>
      <c r="O19" s="24" t="s">
        <v>64</v>
      </c>
      <c r="P19" s="43" t="s">
        <v>65</v>
      </c>
      <c r="Q19" s="46" t="s">
        <v>65</v>
      </c>
      <c r="R19" s="26" t="s">
        <v>42</v>
      </c>
      <c r="S19" s="28" t="s">
        <v>42</v>
      </c>
      <c r="T19" s="28" t="s">
        <v>42</v>
      </c>
      <c r="U19" s="28" t="s">
        <v>42</v>
      </c>
      <c r="V19" s="44" t="s">
        <v>66</v>
      </c>
    </row>
    <row r="20" spans="1:22" ht="15.75" x14ac:dyDescent="0.25">
      <c r="A20" s="47" t="s">
        <v>55</v>
      </c>
      <c r="B20" s="47">
        <v>1</v>
      </c>
      <c r="C20" s="47" t="s">
        <v>70</v>
      </c>
      <c r="D20" s="310" t="s">
        <v>71</v>
      </c>
      <c r="E20" s="310"/>
      <c r="F20" s="310"/>
      <c r="G20" s="311"/>
      <c r="H20" s="311"/>
      <c r="I20" s="311"/>
      <c r="J20" s="311"/>
      <c r="K20" s="311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</row>
    <row r="21" spans="1:22" ht="198.75" customHeight="1" x14ac:dyDescent="0.25">
      <c r="A21" s="48" t="s">
        <v>55</v>
      </c>
      <c r="B21" s="48">
        <v>1</v>
      </c>
      <c r="C21" s="49" t="s">
        <v>72</v>
      </c>
      <c r="D21" s="50" t="s">
        <v>73</v>
      </c>
      <c r="E21" s="51" t="s">
        <v>74</v>
      </c>
      <c r="F21" s="51" t="s">
        <v>75</v>
      </c>
      <c r="G21" s="52">
        <v>6218.87</v>
      </c>
      <c r="H21" s="52">
        <v>4379.51</v>
      </c>
      <c r="I21" s="53">
        <v>89.55</v>
      </c>
      <c r="J21" s="52">
        <v>331.75</v>
      </c>
      <c r="K21" s="54">
        <f t="shared" ref="K21:K44" si="2">H21-I21+J21</f>
        <v>4621.71</v>
      </c>
      <c r="L21" s="55"/>
      <c r="M21" s="56">
        <f>IF((K21/(G21-L21))&lt;1,(K21/(G21-L21)),1)</f>
        <v>0.74317520707138118</v>
      </c>
      <c r="N21" s="57" t="s">
        <v>76</v>
      </c>
      <c r="O21" s="51" t="s">
        <v>77</v>
      </c>
      <c r="P21" s="51">
        <v>470</v>
      </c>
      <c r="Q21" s="25">
        <v>420</v>
      </c>
      <c r="R21" s="58" t="s">
        <v>42</v>
      </c>
      <c r="S21" s="58" t="s">
        <v>42</v>
      </c>
      <c r="T21" s="59">
        <f>IF((Q21/P21)&lt;1,Q21/P21,1)</f>
        <v>0.8936170212765957</v>
      </c>
      <c r="U21" s="58" t="s">
        <v>42</v>
      </c>
      <c r="V21" s="35" t="s">
        <v>78</v>
      </c>
    </row>
    <row r="22" spans="1:22" ht="89.25" customHeight="1" x14ac:dyDescent="0.25">
      <c r="A22" s="312" t="s">
        <v>55</v>
      </c>
      <c r="B22" s="312" t="s">
        <v>61</v>
      </c>
      <c r="C22" s="312" t="s">
        <v>56</v>
      </c>
      <c r="D22" s="298" t="s">
        <v>79</v>
      </c>
      <c r="E22" s="299"/>
      <c r="F22" s="299"/>
      <c r="G22" s="300"/>
      <c r="H22" s="300"/>
      <c r="I22" s="300"/>
      <c r="J22" s="300"/>
      <c r="K22" s="300"/>
      <c r="L22" s="299"/>
      <c r="M22" s="301"/>
      <c r="N22" s="45" t="s">
        <v>80</v>
      </c>
      <c r="O22" s="24" t="s">
        <v>81</v>
      </c>
      <c r="P22" s="43" t="s">
        <v>65</v>
      </c>
      <c r="Q22" s="25" t="s">
        <v>65</v>
      </c>
      <c r="R22" s="26" t="s">
        <v>42</v>
      </c>
      <c r="S22" s="27" t="s">
        <v>42</v>
      </c>
      <c r="T22" s="27" t="s">
        <v>42</v>
      </c>
      <c r="U22" s="27" t="s">
        <v>42</v>
      </c>
      <c r="V22" s="44" t="s">
        <v>66</v>
      </c>
    </row>
    <row r="23" spans="1:22" ht="115.5" customHeight="1" x14ac:dyDescent="0.25">
      <c r="A23" s="286"/>
      <c r="B23" s="286"/>
      <c r="C23" s="286"/>
      <c r="D23" s="306"/>
      <c r="E23" s="307"/>
      <c r="F23" s="307"/>
      <c r="G23" s="308"/>
      <c r="H23" s="308"/>
      <c r="I23" s="308"/>
      <c r="J23" s="308"/>
      <c r="K23" s="308"/>
      <c r="L23" s="307"/>
      <c r="M23" s="309"/>
      <c r="N23" s="41" t="s">
        <v>82</v>
      </c>
      <c r="O23" s="24" t="s">
        <v>81</v>
      </c>
      <c r="P23" s="43" t="s">
        <v>65</v>
      </c>
      <c r="Q23" s="25" t="s">
        <v>65</v>
      </c>
      <c r="R23" s="26" t="s">
        <v>42</v>
      </c>
      <c r="S23" s="27" t="s">
        <v>42</v>
      </c>
      <c r="T23" s="27" t="s">
        <v>42</v>
      </c>
      <c r="U23" s="27" t="s">
        <v>42</v>
      </c>
      <c r="V23" s="44" t="s">
        <v>66</v>
      </c>
    </row>
    <row r="24" spans="1:22" ht="15.75" x14ac:dyDescent="0.25">
      <c r="A24" s="47" t="s">
        <v>55</v>
      </c>
      <c r="B24" s="47">
        <v>1</v>
      </c>
      <c r="C24" s="47" t="s">
        <v>83</v>
      </c>
      <c r="D24" s="313" t="s">
        <v>84</v>
      </c>
      <c r="E24" s="313"/>
      <c r="F24" s="313"/>
      <c r="G24" s="314"/>
      <c r="H24" s="314"/>
      <c r="I24" s="314"/>
      <c r="J24" s="314"/>
      <c r="K24" s="314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</row>
    <row r="25" spans="1:22" ht="81.75" customHeight="1" x14ac:dyDescent="0.25">
      <c r="A25" s="60" t="s">
        <v>55</v>
      </c>
      <c r="B25" s="60">
        <v>1</v>
      </c>
      <c r="C25" s="61" t="s">
        <v>85</v>
      </c>
      <c r="D25" s="57" t="s">
        <v>86</v>
      </c>
      <c r="E25" s="62" t="s">
        <v>87</v>
      </c>
      <c r="F25" s="62" t="s">
        <v>88</v>
      </c>
      <c r="G25" s="63">
        <v>0</v>
      </c>
      <c r="H25" s="63">
        <v>0</v>
      </c>
      <c r="I25" s="63">
        <v>0</v>
      </c>
      <c r="J25" s="63">
        <v>0</v>
      </c>
      <c r="K25" s="54">
        <f t="shared" si="2"/>
        <v>0</v>
      </c>
      <c r="L25" s="55"/>
      <c r="M25" s="56" t="e">
        <f>IF((K25/(G25-L25))&lt;1,(K25/(G25-L25)),1)</f>
        <v>#DIV/0!</v>
      </c>
      <c r="N25" s="64" t="s">
        <v>89</v>
      </c>
      <c r="O25" s="51" t="s">
        <v>90</v>
      </c>
      <c r="P25" s="51">
        <v>1</v>
      </c>
      <c r="Q25" s="25">
        <v>0</v>
      </c>
      <c r="R25" s="58" t="s">
        <v>42</v>
      </c>
      <c r="S25" s="58" t="s">
        <v>42</v>
      </c>
      <c r="T25" s="59">
        <f>IF((Q25/P25)&lt;1,Q25/P25,1)</f>
        <v>0</v>
      </c>
      <c r="U25" s="58" t="s">
        <v>42</v>
      </c>
      <c r="V25" s="42" t="s">
        <v>91</v>
      </c>
    </row>
    <row r="26" spans="1:22" ht="15.75" x14ac:dyDescent="0.25">
      <c r="A26" s="65" t="s">
        <v>55</v>
      </c>
      <c r="B26" s="65">
        <v>1</v>
      </c>
      <c r="C26" s="65" t="s">
        <v>92</v>
      </c>
      <c r="D26" s="313" t="s">
        <v>93</v>
      </c>
      <c r="E26" s="313"/>
      <c r="F26" s="313"/>
      <c r="G26" s="314"/>
      <c r="H26" s="314"/>
      <c r="I26" s="314"/>
      <c r="J26" s="314"/>
      <c r="K26" s="314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</row>
    <row r="27" spans="1:22" ht="187.5" customHeight="1" x14ac:dyDescent="0.25">
      <c r="A27" s="66" t="s">
        <v>55</v>
      </c>
      <c r="B27" s="66">
        <v>1</v>
      </c>
      <c r="C27" s="67" t="s">
        <v>94</v>
      </c>
      <c r="D27" s="64" t="s">
        <v>95</v>
      </c>
      <c r="E27" s="62" t="s">
        <v>96</v>
      </c>
      <c r="F27" s="62" t="s">
        <v>75</v>
      </c>
      <c r="G27" s="68">
        <v>67044.800000000003</v>
      </c>
      <c r="H27" s="68">
        <v>67044.800000000003</v>
      </c>
      <c r="I27" s="68">
        <v>0</v>
      </c>
      <c r="J27" s="68">
        <v>0</v>
      </c>
      <c r="K27" s="54">
        <f t="shared" si="2"/>
        <v>67044.800000000003</v>
      </c>
      <c r="L27" s="69"/>
      <c r="M27" s="56">
        <f>IF((K27/(G27-L27))&lt;1,(K27/(G27-L27)),1)</f>
        <v>1</v>
      </c>
      <c r="N27" s="62" t="s">
        <v>97</v>
      </c>
      <c r="O27" s="51" t="s">
        <v>64</v>
      </c>
      <c r="P27" s="51">
        <v>5700</v>
      </c>
      <c r="Q27" s="25">
        <v>6049</v>
      </c>
      <c r="R27" s="58" t="s">
        <v>42</v>
      </c>
      <c r="S27" s="58" t="s">
        <v>42</v>
      </c>
      <c r="T27" s="59">
        <f>IF((Q27/P27)&lt;1,Q27/P27,1)</f>
        <v>1</v>
      </c>
      <c r="U27" s="58" t="s">
        <v>42</v>
      </c>
      <c r="V27" s="42" t="s">
        <v>51</v>
      </c>
    </row>
    <row r="28" spans="1:22" ht="57.75" customHeight="1" x14ac:dyDescent="0.25">
      <c r="A28" s="312" t="s">
        <v>55</v>
      </c>
      <c r="B28" s="312" t="s">
        <v>61</v>
      </c>
      <c r="C28" s="315" t="s">
        <v>56</v>
      </c>
      <c r="D28" s="316" t="s">
        <v>98</v>
      </c>
      <c r="E28" s="317"/>
      <c r="F28" s="317"/>
      <c r="G28" s="318"/>
      <c r="H28" s="318"/>
      <c r="I28" s="318"/>
      <c r="J28" s="318"/>
      <c r="K28" s="318"/>
      <c r="L28" s="317"/>
      <c r="M28" s="319"/>
      <c r="N28" s="37" t="s">
        <v>99</v>
      </c>
      <c r="O28" s="40" t="s">
        <v>64</v>
      </c>
      <c r="P28" s="24">
        <v>255</v>
      </c>
      <c r="Q28" s="25">
        <v>168</v>
      </c>
      <c r="R28" s="27" t="s">
        <v>42</v>
      </c>
      <c r="S28" s="26">
        <f t="shared" ref="S28:S29" si="3">IF((P28/Q28)&lt;1,P28/Q28,1)</f>
        <v>1</v>
      </c>
      <c r="T28" s="27" t="s">
        <v>42</v>
      </c>
      <c r="U28" s="27" t="s">
        <v>42</v>
      </c>
      <c r="V28" s="42" t="s">
        <v>51</v>
      </c>
    </row>
    <row r="29" spans="1:22" ht="84" customHeight="1" x14ac:dyDescent="0.25">
      <c r="A29" s="286"/>
      <c r="B29" s="286"/>
      <c r="C29" s="284"/>
      <c r="D29" s="291"/>
      <c r="E29" s="292"/>
      <c r="F29" s="292"/>
      <c r="G29" s="293"/>
      <c r="H29" s="293"/>
      <c r="I29" s="293"/>
      <c r="J29" s="293"/>
      <c r="K29" s="293"/>
      <c r="L29" s="292"/>
      <c r="M29" s="294"/>
      <c r="N29" s="40" t="s">
        <v>100</v>
      </c>
      <c r="O29" s="70" t="s">
        <v>41</v>
      </c>
      <c r="P29" s="24">
        <v>4.7</v>
      </c>
      <c r="Q29" s="25">
        <v>2.2999999999999998</v>
      </c>
      <c r="R29" s="27" t="s">
        <v>42</v>
      </c>
      <c r="S29" s="26">
        <f t="shared" si="3"/>
        <v>1</v>
      </c>
      <c r="T29" s="27" t="s">
        <v>42</v>
      </c>
      <c r="U29" s="27" t="s">
        <v>42</v>
      </c>
      <c r="V29" s="42" t="s">
        <v>51</v>
      </c>
    </row>
    <row r="30" spans="1:22" ht="33" customHeight="1" x14ac:dyDescent="0.25">
      <c r="A30" s="65" t="s">
        <v>55</v>
      </c>
      <c r="B30" s="65">
        <v>1</v>
      </c>
      <c r="C30" s="65" t="s">
        <v>101</v>
      </c>
      <c r="D30" s="310" t="s">
        <v>102</v>
      </c>
      <c r="E30" s="310"/>
      <c r="F30" s="310"/>
      <c r="G30" s="311"/>
      <c r="H30" s="311"/>
      <c r="I30" s="311"/>
      <c r="J30" s="311"/>
      <c r="K30" s="311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</row>
    <row r="31" spans="1:22" ht="163.5" customHeight="1" x14ac:dyDescent="0.25">
      <c r="A31" s="60" t="s">
        <v>55</v>
      </c>
      <c r="B31" s="60">
        <v>1</v>
      </c>
      <c r="C31" s="61" t="s">
        <v>103</v>
      </c>
      <c r="D31" s="64" t="s">
        <v>104</v>
      </c>
      <c r="E31" s="62" t="s">
        <v>105</v>
      </c>
      <c r="F31" s="71" t="s">
        <v>106</v>
      </c>
      <c r="G31" s="72">
        <v>0</v>
      </c>
      <c r="H31" s="72">
        <v>0</v>
      </c>
      <c r="I31" s="72">
        <v>0</v>
      </c>
      <c r="J31" s="72">
        <v>0</v>
      </c>
      <c r="K31" s="54">
        <f t="shared" si="2"/>
        <v>0</v>
      </c>
      <c r="L31" s="73">
        <v>0</v>
      </c>
      <c r="M31" s="56" t="e">
        <f t="shared" ref="M31:M86" si="4">IF((K31/(G31-L31))&lt;1,(K31/(G31-L31)),1)</f>
        <v>#DIV/0!</v>
      </c>
      <c r="N31" s="62" t="s">
        <v>107</v>
      </c>
      <c r="O31" s="62" t="s">
        <v>64</v>
      </c>
      <c r="P31" s="51">
        <v>41600</v>
      </c>
      <c r="Q31" s="74">
        <v>96373</v>
      </c>
      <c r="R31" s="58" t="s">
        <v>42</v>
      </c>
      <c r="S31" s="58" t="s">
        <v>42</v>
      </c>
      <c r="T31" s="59">
        <f t="shared" ref="T31:T44" si="5">IF((Q31/P31)&lt;1,Q31/P31,1)</f>
        <v>1</v>
      </c>
      <c r="U31" s="58" t="s">
        <v>42</v>
      </c>
      <c r="V31" s="29" t="s">
        <v>51</v>
      </c>
    </row>
    <row r="32" spans="1:22" ht="152.25" customHeight="1" x14ac:dyDescent="0.25">
      <c r="A32" s="60" t="s">
        <v>55</v>
      </c>
      <c r="B32" s="60">
        <v>1</v>
      </c>
      <c r="C32" s="61" t="s">
        <v>108</v>
      </c>
      <c r="D32" s="64" t="s">
        <v>109</v>
      </c>
      <c r="E32" s="62" t="s">
        <v>110</v>
      </c>
      <c r="F32" s="71" t="s">
        <v>106</v>
      </c>
      <c r="G32" s="72">
        <v>0</v>
      </c>
      <c r="H32" s="72">
        <v>0</v>
      </c>
      <c r="I32" s="72">
        <v>0</v>
      </c>
      <c r="J32" s="72">
        <v>0</v>
      </c>
      <c r="K32" s="54">
        <f t="shared" si="2"/>
        <v>0</v>
      </c>
      <c r="L32" s="73">
        <v>0</v>
      </c>
      <c r="M32" s="56" t="e">
        <f t="shared" si="4"/>
        <v>#DIV/0!</v>
      </c>
      <c r="N32" s="64" t="s">
        <v>111</v>
      </c>
      <c r="O32" s="51" t="s">
        <v>90</v>
      </c>
      <c r="P32" s="51">
        <v>6</v>
      </c>
      <c r="Q32" s="75">
        <v>8</v>
      </c>
      <c r="R32" s="58" t="s">
        <v>42</v>
      </c>
      <c r="S32" s="58" t="s">
        <v>42</v>
      </c>
      <c r="T32" s="59">
        <f t="shared" si="5"/>
        <v>1</v>
      </c>
      <c r="U32" s="58" t="s">
        <v>42</v>
      </c>
      <c r="V32" s="29" t="s">
        <v>51</v>
      </c>
    </row>
    <row r="33" spans="1:22" ht="141.75" x14ac:dyDescent="0.25">
      <c r="A33" s="60" t="s">
        <v>55</v>
      </c>
      <c r="B33" s="60">
        <v>1</v>
      </c>
      <c r="C33" s="61" t="s">
        <v>112</v>
      </c>
      <c r="D33" s="64" t="s">
        <v>113</v>
      </c>
      <c r="E33" s="62" t="s">
        <v>114</v>
      </c>
      <c r="F33" s="71" t="s">
        <v>106</v>
      </c>
      <c r="G33" s="72">
        <v>0</v>
      </c>
      <c r="H33" s="72">
        <v>0</v>
      </c>
      <c r="I33" s="72">
        <v>0</v>
      </c>
      <c r="J33" s="72">
        <v>0</v>
      </c>
      <c r="K33" s="54">
        <f t="shared" si="2"/>
        <v>0</v>
      </c>
      <c r="L33" s="73">
        <v>0</v>
      </c>
      <c r="M33" s="56" t="e">
        <f t="shared" si="4"/>
        <v>#DIV/0!</v>
      </c>
      <c r="N33" s="64" t="s">
        <v>115</v>
      </c>
      <c r="O33" s="51" t="s">
        <v>81</v>
      </c>
      <c r="P33" s="51">
        <v>361</v>
      </c>
      <c r="Q33" s="75">
        <v>402</v>
      </c>
      <c r="R33" s="58" t="s">
        <v>42</v>
      </c>
      <c r="S33" s="58" t="s">
        <v>42</v>
      </c>
      <c r="T33" s="58" t="s">
        <v>42</v>
      </c>
      <c r="U33" s="59">
        <f>IF((P33/Q33)&lt;1,P33/Q33,1)</f>
        <v>0.89800995024875618</v>
      </c>
      <c r="V33" s="42" t="s">
        <v>116</v>
      </c>
    </row>
    <row r="34" spans="1:22" ht="305.25" customHeight="1" x14ac:dyDescent="0.25">
      <c r="A34" s="60" t="s">
        <v>55</v>
      </c>
      <c r="B34" s="60">
        <v>1</v>
      </c>
      <c r="C34" s="61" t="s">
        <v>117</v>
      </c>
      <c r="D34" s="76" t="s">
        <v>118</v>
      </c>
      <c r="E34" s="62" t="s">
        <v>119</v>
      </c>
      <c r="F34" s="71" t="s">
        <v>106</v>
      </c>
      <c r="G34" s="72">
        <v>0</v>
      </c>
      <c r="H34" s="72">
        <v>0</v>
      </c>
      <c r="I34" s="72">
        <v>0</v>
      </c>
      <c r="J34" s="72">
        <v>0</v>
      </c>
      <c r="K34" s="54">
        <f t="shared" si="2"/>
        <v>0</v>
      </c>
      <c r="L34" s="73">
        <v>0</v>
      </c>
      <c r="M34" s="56" t="e">
        <f t="shared" si="4"/>
        <v>#DIV/0!</v>
      </c>
      <c r="N34" s="64" t="s">
        <v>120</v>
      </c>
      <c r="O34" s="51" t="s">
        <v>77</v>
      </c>
      <c r="P34" s="51">
        <v>760</v>
      </c>
      <c r="Q34" s="25">
        <v>882</v>
      </c>
      <c r="R34" s="58" t="s">
        <v>42</v>
      </c>
      <c r="S34" s="58" t="s">
        <v>42</v>
      </c>
      <c r="T34" s="59">
        <f t="shared" si="5"/>
        <v>1</v>
      </c>
      <c r="U34" s="58" t="s">
        <v>42</v>
      </c>
      <c r="V34" s="42" t="s">
        <v>51</v>
      </c>
    </row>
    <row r="35" spans="1:22" ht="166.5" customHeight="1" x14ac:dyDescent="0.25">
      <c r="A35" s="60" t="s">
        <v>55</v>
      </c>
      <c r="B35" s="60">
        <v>1</v>
      </c>
      <c r="C35" s="61" t="s">
        <v>121</v>
      </c>
      <c r="D35" s="77" t="s">
        <v>122</v>
      </c>
      <c r="E35" s="62" t="s">
        <v>123</v>
      </c>
      <c r="F35" s="71" t="s">
        <v>106</v>
      </c>
      <c r="G35" s="72">
        <v>0</v>
      </c>
      <c r="H35" s="72">
        <v>0</v>
      </c>
      <c r="I35" s="72">
        <v>0</v>
      </c>
      <c r="J35" s="72">
        <v>0</v>
      </c>
      <c r="K35" s="54">
        <f t="shared" si="2"/>
        <v>0</v>
      </c>
      <c r="L35" s="73">
        <v>0</v>
      </c>
      <c r="M35" s="56" t="e">
        <f t="shared" si="4"/>
        <v>#DIV/0!</v>
      </c>
      <c r="N35" s="64" t="s">
        <v>124</v>
      </c>
      <c r="O35" s="51" t="s">
        <v>64</v>
      </c>
      <c r="P35" s="51">
        <v>55</v>
      </c>
      <c r="Q35" s="25">
        <v>107</v>
      </c>
      <c r="R35" s="58" t="s">
        <v>42</v>
      </c>
      <c r="S35" s="58" t="s">
        <v>42</v>
      </c>
      <c r="T35" s="59">
        <f t="shared" si="5"/>
        <v>1</v>
      </c>
      <c r="U35" s="58" t="s">
        <v>42</v>
      </c>
      <c r="V35" s="78" t="s">
        <v>51</v>
      </c>
    </row>
    <row r="36" spans="1:22" ht="130.5" customHeight="1" x14ac:dyDescent="0.25">
      <c r="A36" s="60" t="s">
        <v>55</v>
      </c>
      <c r="B36" s="60">
        <v>1</v>
      </c>
      <c r="C36" s="61" t="s">
        <v>125</v>
      </c>
      <c r="D36" s="64" t="s">
        <v>126</v>
      </c>
      <c r="E36" s="62" t="s">
        <v>127</v>
      </c>
      <c r="F36" s="71" t="s">
        <v>106</v>
      </c>
      <c r="G36" s="72">
        <v>0</v>
      </c>
      <c r="H36" s="72">
        <v>0</v>
      </c>
      <c r="I36" s="72">
        <v>0</v>
      </c>
      <c r="J36" s="72">
        <v>0</v>
      </c>
      <c r="K36" s="54">
        <f t="shared" si="2"/>
        <v>0</v>
      </c>
      <c r="L36" s="73">
        <v>0</v>
      </c>
      <c r="M36" s="56" t="e">
        <f t="shared" si="4"/>
        <v>#DIV/0!</v>
      </c>
      <c r="N36" s="62" t="s">
        <v>128</v>
      </c>
      <c r="O36" s="51" t="s">
        <v>64</v>
      </c>
      <c r="P36" s="51">
        <v>16</v>
      </c>
      <c r="Q36" s="25">
        <v>2</v>
      </c>
      <c r="R36" s="58" t="s">
        <v>42</v>
      </c>
      <c r="S36" s="58" t="s">
        <v>42</v>
      </c>
      <c r="T36" s="59">
        <f t="shared" si="5"/>
        <v>0.125</v>
      </c>
      <c r="U36" s="58" t="s">
        <v>42</v>
      </c>
      <c r="V36" s="29" t="s">
        <v>129</v>
      </c>
    </row>
    <row r="37" spans="1:22" ht="109.5" customHeight="1" x14ac:dyDescent="0.25">
      <c r="A37" s="312" t="s">
        <v>55</v>
      </c>
      <c r="B37" s="312">
        <v>1</v>
      </c>
      <c r="C37" s="320" t="s">
        <v>56</v>
      </c>
      <c r="D37" s="316" t="s">
        <v>130</v>
      </c>
      <c r="E37" s="317"/>
      <c r="F37" s="317"/>
      <c r="G37" s="318"/>
      <c r="H37" s="318"/>
      <c r="I37" s="318"/>
      <c r="J37" s="318"/>
      <c r="K37" s="318"/>
      <c r="L37" s="317"/>
      <c r="M37" s="319"/>
      <c r="N37" s="45" t="s">
        <v>131</v>
      </c>
      <c r="O37" s="24" t="s">
        <v>41</v>
      </c>
      <c r="P37" s="24">
        <v>40.700000000000003</v>
      </c>
      <c r="Q37" s="25">
        <v>68.7</v>
      </c>
      <c r="R37" s="26">
        <f t="shared" si="1"/>
        <v>1</v>
      </c>
      <c r="S37" s="27" t="s">
        <v>42</v>
      </c>
      <c r="T37" s="27" t="s">
        <v>42</v>
      </c>
      <c r="U37" s="27" t="s">
        <v>42</v>
      </c>
      <c r="V37" s="29" t="s">
        <v>132</v>
      </c>
    </row>
    <row r="38" spans="1:22" ht="120" customHeight="1" x14ac:dyDescent="0.25">
      <c r="A38" s="285"/>
      <c r="B38" s="285"/>
      <c r="C38" s="321"/>
      <c r="D38" s="287"/>
      <c r="E38" s="288"/>
      <c r="F38" s="288"/>
      <c r="G38" s="289"/>
      <c r="H38" s="289"/>
      <c r="I38" s="289"/>
      <c r="J38" s="289"/>
      <c r="K38" s="289"/>
      <c r="L38" s="288"/>
      <c r="M38" s="290"/>
      <c r="N38" s="23" t="s">
        <v>133</v>
      </c>
      <c r="O38" s="24" t="s">
        <v>41</v>
      </c>
      <c r="P38" s="24">
        <v>98.4</v>
      </c>
      <c r="Q38" s="79">
        <v>98.4</v>
      </c>
      <c r="R38" s="26">
        <f t="shared" si="1"/>
        <v>1</v>
      </c>
      <c r="S38" s="27" t="s">
        <v>42</v>
      </c>
      <c r="T38" s="27" t="s">
        <v>42</v>
      </c>
      <c r="U38" s="27" t="s">
        <v>42</v>
      </c>
      <c r="V38" s="29" t="s">
        <v>132</v>
      </c>
    </row>
    <row r="39" spans="1:22" ht="106.5" customHeight="1" x14ac:dyDescent="0.25">
      <c r="A39" s="286"/>
      <c r="B39" s="286"/>
      <c r="C39" s="322"/>
      <c r="D39" s="291"/>
      <c r="E39" s="292"/>
      <c r="F39" s="292"/>
      <c r="G39" s="293"/>
      <c r="H39" s="293"/>
      <c r="I39" s="293"/>
      <c r="J39" s="293"/>
      <c r="K39" s="293"/>
      <c r="L39" s="292"/>
      <c r="M39" s="294"/>
      <c r="N39" s="23" t="s">
        <v>134</v>
      </c>
      <c r="O39" s="24" t="s">
        <v>41</v>
      </c>
      <c r="P39" s="24">
        <v>23.5</v>
      </c>
      <c r="Q39" s="25">
        <v>36.799999999999997</v>
      </c>
      <c r="R39" s="26">
        <f t="shared" si="1"/>
        <v>1</v>
      </c>
      <c r="S39" s="27" t="s">
        <v>42</v>
      </c>
      <c r="T39" s="27" t="s">
        <v>42</v>
      </c>
      <c r="U39" s="27" t="s">
        <v>42</v>
      </c>
      <c r="V39" s="29" t="s">
        <v>132</v>
      </c>
    </row>
    <row r="40" spans="1:22" ht="23.25" customHeight="1" x14ac:dyDescent="0.25">
      <c r="A40" s="65" t="s">
        <v>55</v>
      </c>
      <c r="B40" s="47">
        <v>1</v>
      </c>
      <c r="C40" s="65" t="s">
        <v>135</v>
      </c>
      <c r="D40" s="310" t="s">
        <v>136</v>
      </c>
      <c r="E40" s="310"/>
      <c r="F40" s="310"/>
      <c r="G40" s="311"/>
      <c r="H40" s="311"/>
      <c r="I40" s="311"/>
      <c r="J40" s="311"/>
      <c r="K40" s="311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</row>
    <row r="41" spans="1:22" ht="183.75" customHeight="1" x14ac:dyDescent="0.25">
      <c r="A41" s="60" t="s">
        <v>55</v>
      </c>
      <c r="B41" s="80">
        <v>1</v>
      </c>
      <c r="C41" s="61" t="s">
        <v>137</v>
      </c>
      <c r="D41" s="64" t="s">
        <v>138</v>
      </c>
      <c r="E41" s="62" t="s">
        <v>139</v>
      </c>
      <c r="F41" s="71" t="s">
        <v>106</v>
      </c>
      <c r="G41" s="72">
        <v>0</v>
      </c>
      <c r="H41" s="72">
        <v>0</v>
      </c>
      <c r="I41" s="72">
        <v>0</v>
      </c>
      <c r="J41" s="72">
        <v>0</v>
      </c>
      <c r="K41" s="54">
        <f t="shared" si="2"/>
        <v>0</v>
      </c>
      <c r="L41" s="73">
        <v>0</v>
      </c>
      <c r="M41" s="56" t="e">
        <f t="shared" si="4"/>
        <v>#DIV/0!</v>
      </c>
      <c r="N41" s="62" t="s">
        <v>140</v>
      </c>
      <c r="O41" s="62" t="s">
        <v>141</v>
      </c>
      <c r="P41" s="81">
        <v>303</v>
      </c>
      <c r="Q41" s="79">
        <v>305.39999999999998</v>
      </c>
      <c r="R41" s="58" t="s">
        <v>42</v>
      </c>
      <c r="S41" s="58" t="s">
        <v>42</v>
      </c>
      <c r="T41" s="59">
        <f t="shared" si="5"/>
        <v>1</v>
      </c>
      <c r="U41" s="58" t="s">
        <v>42</v>
      </c>
      <c r="V41" s="29" t="s">
        <v>132</v>
      </c>
    </row>
    <row r="42" spans="1:22" ht="95.25" customHeight="1" x14ac:dyDescent="0.25">
      <c r="A42" s="60" t="s">
        <v>55</v>
      </c>
      <c r="B42" s="80">
        <v>1</v>
      </c>
      <c r="C42" s="61" t="s">
        <v>142</v>
      </c>
      <c r="D42" s="64" t="s">
        <v>143</v>
      </c>
      <c r="E42" s="62" t="s">
        <v>144</v>
      </c>
      <c r="F42" s="62" t="s">
        <v>88</v>
      </c>
      <c r="G42" s="82">
        <v>0</v>
      </c>
      <c r="H42" s="82">
        <v>0</v>
      </c>
      <c r="I42" s="82">
        <v>0</v>
      </c>
      <c r="J42" s="82">
        <v>0</v>
      </c>
      <c r="K42" s="54">
        <f t="shared" si="2"/>
        <v>0</v>
      </c>
      <c r="L42" s="83">
        <v>0</v>
      </c>
      <c r="M42" s="56" t="e">
        <f t="shared" si="4"/>
        <v>#DIV/0!</v>
      </c>
      <c r="N42" s="84" t="s">
        <v>140</v>
      </c>
      <c r="O42" s="51" t="s">
        <v>64</v>
      </c>
      <c r="P42" s="51">
        <v>1150</v>
      </c>
      <c r="Q42" s="25">
        <v>1176</v>
      </c>
      <c r="R42" s="58" t="s">
        <v>42</v>
      </c>
      <c r="S42" s="58" t="s">
        <v>42</v>
      </c>
      <c r="T42" s="59">
        <f t="shared" si="5"/>
        <v>1</v>
      </c>
      <c r="U42" s="58" t="s">
        <v>42</v>
      </c>
      <c r="V42" s="29" t="s">
        <v>132</v>
      </c>
    </row>
    <row r="43" spans="1:22" ht="66" customHeight="1" x14ac:dyDescent="0.25">
      <c r="A43" s="60" t="s">
        <v>55</v>
      </c>
      <c r="B43" s="60">
        <v>1</v>
      </c>
      <c r="C43" s="61" t="s">
        <v>145</v>
      </c>
      <c r="D43" s="64" t="s">
        <v>146</v>
      </c>
      <c r="E43" s="62" t="s">
        <v>147</v>
      </c>
      <c r="F43" s="71" t="s">
        <v>106</v>
      </c>
      <c r="G43" s="72">
        <v>0</v>
      </c>
      <c r="H43" s="72">
        <v>0</v>
      </c>
      <c r="I43" s="72">
        <v>0</v>
      </c>
      <c r="J43" s="72">
        <v>0</v>
      </c>
      <c r="K43" s="54">
        <f t="shared" si="2"/>
        <v>0</v>
      </c>
      <c r="L43" s="73">
        <v>0</v>
      </c>
      <c r="M43" s="56" t="e">
        <f t="shared" si="4"/>
        <v>#DIV/0!</v>
      </c>
      <c r="N43" s="62" t="s">
        <v>148</v>
      </c>
      <c r="O43" s="51" t="s">
        <v>77</v>
      </c>
      <c r="P43" s="51">
        <v>450</v>
      </c>
      <c r="Q43" s="38">
        <v>465</v>
      </c>
      <c r="R43" s="58" t="s">
        <v>42</v>
      </c>
      <c r="S43" s="58" t="s">
        <v>42</v>
      </c>
      <c r="T43" s="59">
        <f t="shared" si="5"/>
        <v>1</v>
      </c>
      <c r="U43" s="58" t="s">
        <v>42</v>
      </c>
      <c r="V43" s="29" t="s">
        <v>132</v>
      </c>
    </row>
    <row r="44" spans="1:22" ht="175.5" customHeight="1" x14ac:dyDescent="0.25">
      <c r="A44" s="60" t="s">
        <v>55</v>
      </c>
      <c r="B44" s="60">
        <v>1</v>
      </c>
      <c r="C44" s="61" t="s">
        <v>149</v>
      </c>
      <c r="D44" s="64" t="s">
        <v>150</v>
      </c>
      <c r="E44" s="62" t="s">
        <v>144</v>
      </c>
      <c r="F44" s="71" t="s">
        <v>106</v>
      </c>
      <c r="G44" s="72">
        <v>0</v>
      </c>
      <c r="H44" s="72">
        <v>0</v>
      </c>
      <c r="I44" s="72">
        <v>0</v>
      </c>
      <c r="J44" s="72">
        <v>0</v>
      </c>
      <c r="K44" s="54">
        <f t="shared" si="2"/>
        <v>0</v>
      </c>
      <c r="L44" s="73">
        <v>0</v>
      </c>
      <c r="M44" s="56" t="e">
        <f t="shared" si="4"/>
        <v>#DIV/0!</v>
      </c>
      <c r="N44" s="62" t="s">
        <v>151</v>
      </c>
      <c r="O44" s="51" t="s">
        <v>77</v>
      </c>
      <c r="P44" s="51">
        <v>4</v>
      </c>
      <c r="Q44" s="25">
        <v>6</v>
      </c>
      <c r="R44" s="58" t="s">
        <v>42</v>
      </c>
      <c r="S44" s="58" t="s">
        <v>42</v>
      </c>
      <c r="T44" s="59">
        <f t="shared" si="5"/>
        <v>1</v>
      </c>
      <c r="U44" s="58" t="s">
        <v>42</v>
      </c>
      <c r="V44" s="29" t="s">
        <v>132</v>
      </c>
    </row>
    <row r="45" spans="1:22" ht="21.75" customHeight="1" x14ac:dyDescent="0.25">
      <c r="A45" s="323" t="s">
        <v>152</v>
      </c>
      <c r="B45" s="323"/>
      <c r="C45" s="323"/>
      <c r="D45" s="323"/>
      <c r="E45" s="323"/>
      <c r="F45" s="323"/>
      <c r="G45" s="324"/>
      <c r="H45" s="324"/>
      <c r="I45" s="324"/>
      <c r="J45" s="324"/>
      <c r="K45" s="324"/>
      <c r="L45" s="325"/>
      <c r="M45" s="325"/>
      <c r="N45" s="326"/>
      <c r="O45" s="327"/>
      <c r="P45" s="87"/>
      <c r="Q45" s="328"/>
      <c r="R45" s="328"/>
      <c r="S45" s="87"/>
      <c r="T45" s="88"/>
      <c r="U45" s="88"/>
      <c r="V45" s="88"/>
    </row>
    <row r="46" spans="1:22" ht="18.75" customHeight="1" x14ac:dyDescent="0.25">
      <c r="A46" s="329" t="s">
        <v>153</v>
      </c>
      <c r="B46" s="329"/>
      <c r="C46" s="329"/>
      <c r="D46" s="329"/>
      <c r="E46" s="329"/>
      <c r="F46" s="329"/>
      <c r="G46" s="89">
        <f t="shared" ref="G46:L46" si="6">G47+G54</f>
        <v>73263.67</v>
      </c>
      <c r="H46" s="89">
        <f t="shared" si="6"/>
        <v>71424.31</v>
      </c>
      <c r="I46" s="89">
        <f t="shared" si="6"/>
        <v>89.55</v>
      </c>
      <c r="J46" s="89">
        <f t="shared" si="6"/>
        <v>331.75</v>
      </c>
      <c r="K46" s="89">
        <f t="shared" si="6"/>
        <v>71666.510000000009</v>
      </c>
      <c r="L46" s="90">
        <f t="shared" si="6"/>
        <v>0</v>
      </c>
      <c r="M46" s="91">
        <f t="shared" si="4"/>
        <v>0.97819983628993756</v>
      </c>
      <c r="N46" s="330" t="s">
        <v>154</v>
      </c>
      <c r="O46" s="331"/>
      <c r="P46" s="331"/>
      <c r="Q46" s="332"/>
      <c r="R46" s="333">
        <f>SUM(R14:R15,S16,S28:S29,R37:R39)</f>
        <v>7.3757243994943114</v>
      </c>
      <c r="S46" s="334"/>
      <c r="T46" s="333" t="s">
        <v>42</v>
      </c>
      <c r="U46" s="334"/>
      <c r="V46" s="92" t="s">
        <v>42</v>
      </c>
    </row>
    <row r="47" spans="1:22" ht="40.5" customHeight="1" x14ac:dyDescent="0.25">
      <c r="A47" s="329" t="s">
        <v>155</v>
      </c>
      <c r="B47" s="329"/>
      <c r="C47" s="329"/>
      <c r="D47" s="329"/>
      <c r="E47" s="329"/>
      <c r="F47" s="329"/>
      <c r="G47" s="93">
        <f t="shared" ref="G47:L47" si="7">SUM(G49:G53)</f>
        <v>73263.67</v>
      </c>
      <c r="H47" s="93">
        <f t="shared" si="7"/>
        <v>71424.31</v>
      </c>
      <c r="I47" s="93">
        <f t="shared" si="7"/>
        <v>89.55</v>
      </c>
      <c r="J47" s="93">
        <f t="shared" si="7"/>
        <v>331.75</v>
      </c>
      <c r="K47" s="93">
        <f t="shared" si="7"/>
        <v>71666.510000000009</v>
      </c>
      <c r="L47" s="94">
        <f t="shared" si="7"/>
        <v>0</v>
      </c>
      <c r="M47" s="95" t="s">
        <v>42</v>
      </c>
      <c r="N47" s="330" t="s">
        <v>156</v>
      </c>
      <c r="O47" s="331"/>
      <c r="P47" s="331"/>
      <c r="Q47" s="332"/>
      <c r="R47" s="335">
        <v>8</v>
      </c>
      <c r="S47" s="336"/>
      <c r="T47" s="333" t="s">
        <v>42</v>
      </c>
      <c r="U47" s="334"/>
      <c r="V47" s="92" t="s">
        <v>42</v>
      </c>
    </row>
    <row r="48" spans="1:22" ht="15" customHeight="1" x14ac:dyDescent="0.25">
      <c r="A48" s="329" t="s">
        <v>157</v>
      </c>
      <c r="B48" s="329"/>
      <c r="C48" s="329"/>
      <c r="D48" s="329"/>
      <c r="E48" s="329"/>
      <c r="F48" s="329"/>
      <c r="G48" s="96"/>
      <c r="H48" s="96"/>
      <c r="I48" s="96"/>
      <c r="J48" s="96"/>
      <c r="K48" s="97"/>
      <c r="L48" s="98"/>
      <c r="M48" s="95"/>
      <c r="N48" s="337" t="s">
        <v>158</v>
      </c>
      <c r="O48" s="338"/>
      <c r="P48" s="338"/>
      <c r="Q48" s="339"/>
      <c r="R48" s="346">
        <f>R46/R47</f>
        <v>0.92196554993678892</v>
      </c>
      <c r="S48" s="347"/>
      <c r="T48" s="346" t="s">
        <v>42</v>
      </c>
      <c r="U48" s="347"/>
      <c r="V48" s="352" t="s">
        <v>42</v>
      </c>
    </row>
    <row r="49" spans="1:22" ht="21.75" customHeight="1" x14ac:dyDescent="0.25">
      <c r="A49" s="329" t="s">
        <v>159</v>
      </c>
      <c r="B49" s="329"/>
      <c r="C49" s="329"/>
      <c r="D49" s="329"/>
      <c r="E49" s="329"/>
      <c r="F49" s="329"/>
      <c r="G49" s="93">
        <f t="shared" ref="G49:L49" si="8">SUM(G25,G42)</f>
        <v>0</v>
      </c>
      <c r="H49" s="93">
        <f t="shared" si="8"/>
        <v>0</v>
      </c>
      <c r="I49" s="93">
        <f t="shared" si="8"/>
        <v>0</v>
      </c>
      <c r="J49" s="93">
        <f t="shared" si="8"/>
        <v>0</v>
      </c>
      <c r="K49" s="93">
        <f t="shared" si="8"/>
        <v>0</v>
      </c>
      <c r="L49" s="94">
        <f t="shared" si="8"/>
        <v>0</v>
      </c>
      <c r="M49" s="95" t="s">
        <v>42</v>
      </c>
      <c r="N49" s="340"/>
      <c r="O49" s="341"/>
      <c r="P49" s="341"/>
      <c r="Q49" s="342"/>
      <c r="R49" s="348"/>
      <c r="S49" s="349"/>
      <c r="T49" s="348"/>
      <c r="U49" s="349"/>
      <c r="V49" s="352"/>
    </row>
    <row r="50" spans="1:22" ht="17.25" customHeight="1" x14ac:dyDescent="0.25">
      <c r="A50" s="329" t="s">
        <v>160</v>
      </c>
      <c r="B50" s="329"/>
      <c r="C50" s="329"/>
      <c r="D50" s="329"/>
      <c r="E50" s="329"/>
      <c r="F50" s="329"/>
      <c r="G50" s="93" t="s">
        <v>161</v>
      </c>
      <c r="H50" s="93" t="s">
        <v>161</v>
      </c>
      <c r="I50" s="93" t="s">
        <v>161</v>
      </c>
      <c r="J50" s="93" t="s">
        <v>161</v>
      </c>
      <c r="K50" s="93" t="s">
        <v>161</v>
      </c>
      <c r="L50" s="94" t="s">
        <v>161</v>
      </c>
      <c r="M50" s="95" t="s">
        <v>42</v>
      </c>
      <c r="N50" s="343"/>
      <c r="O50" s="344"/>
      <c r="P50" s="344"/>
      <c r="Q50" s="345"/>
      <c r="R50" s="350"/>
      <c r="S50" s="351"/>
      <c r="T50" s="350"/>
      <c r="U50" s="351"/>
      <c r="V50" s="352"/>
    </row>
    <row r="51" spans="1:22" ht="19.5" customHeight="1" x14ac:dyDescent="0.25">
      <c r="A51" s="329" t="s">
        <v>162</v>
      </c>
      <c r="B51" s="329"/>
      <c r="C51" s="329"/>
      <c r="D51" s="329"/>
      <c r="E51" s="329"/>
      <c r="F51" s="329"/>
      <c r="G51" s="93" t="s">
        <v>161</v>
      </c>
      <c r="H51" s="93" t="s">
        <v>161</v>
      </c>
      <c r="I51" s="93" t="s">
        <v>161</v>
      </c>
      <c r="J51" s="93" t="s">
        <v>161</v>
      </c>
      <c r="K51" s="93" t="s">
        <v>161</v>
      </c>
      <c r="L51" s="94" t="s">
        <v>161</v>
      </c>
      <c r="M51" s="95" t="s">
        <v>42</v>
      </c>
      <c r="N51" s="353" t="s">
        <v>163</v>
      </c>
      <c r="O51" s="354"/>
      <c r="P51" s="354"/>
      <c r="Q51" s="355"/>
      <c r="R51" s="356" t="s">
        <v>42</v>
      </c>
      <c r="S51" s="357"/>
      <c r="T51" s="356">
        <f>SUM(T21,T25,T27,T31:T32,U33,T34:T36,T41:T44)</f>
        <v>10.916626971525352</v>
      </c>
      <c r="U51" s="357"/>
      <c r="V51" s="99" t="s">
        <v>42</v>
      </c>
    </row>
    <row r="52" spans="1:22" ht="32.25" customHeight="1" x14ac:dyDescent="0.25">
      <c r="A52" s="329" t="s">
        <v>164</v>
      </c>
      <c r="B52" s="329"/>
      <c r="C52" s="329"/>
      <c r="D52" s="329"/>
      <c r="E52" s="329"/>
      <c r="F52" s="329"/>
      <c r="G52" s="93">
        <f t="shared" ref="G52:L52" si="9">SUM(G21,G27)</f>
        <v>73263.67</v>
      </c>
      <c r="H52" s="93">
        <f t="shared" si="9"/>
        <v>71424.31</v>
      </c>
      <c r="I52" s="93">
        <f t="shared" si="9"/>
        <v>89.55</v>
      </c>
      <c r="J52" s="93">
        <f t="shared" si="9"/>
        <v>331.75</v>
      </c>
      <c r="K52" s="93">
        <f t="shared" si="9"/>
        <v>71666.510000000009</v>
      </c>
      <c r="L52" s="94">
        <f t="shared" si="9"/>
        <v>0</v>
      </c>
      <c r="M52" s="95" t="s">
        <v>42</v>
      </c>
      <c r="N52" s="353" t="s">
        <v>165</v>
      </c>
      <c r="O52" s="354"/>
      <c r="P52" s="354"/>
      <c r="Q52" s="355"/>
      <c r="R52" s="356" t="s">
        <v>42</v>
      </c>
      <c r="S52" s="357"/>
      <c r="T52" s="358">
        <v>13</v>
      </c>
      <c r="U52" s="359"/>
      <c r="V52" s="99" t="s">
        <v>42</v>
      </c>
    </row>
    <row r="53" spans="1:22" ht="20.25" customHeight="1" x14ac:dyDescent="0.25">
      <c r="A53" s="329" t="s">
        <v>166</v>
      </c>
      <c r="B53" s="329"/>
      <c r="C53" s="329"/>
      <c r="D53" s="329"/>
      <c r="E53" s="329"/>
      <c r="F53" s="329"/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4">
        <v>0</v>
      </c>
      <c r="M53" s="95" t="s">
        <v>42</v>
      </c>
      <c r="N53" s="360" t="s">
        <v>167</v>
      </c>
      <c r="O53" s="361"/>
      <c r="P53" s="361"/>
      <c r="Q53" s="362"/>
      <c r="R53" s="366" t="s">
        <v>42</v>
      </c>
      <c r="S53" s="367"/>
      <c r="T53" s="366">
        <f>T51/T52</f>
        <v>0.83974053627118095</v>
      </c>
      <c r="U53" s="367"/>
      <c r="V53" s="370" t="s">
        <v>42</v>
      </c>
    </row>
    <row r="54" spans="1:22" ht="21.75" customHeight="1" x14ac:dyDescent="0.25">
      <c r="A54" s="329" t="s">
        <v>168</v>
      </c>
      <c r="B54" s="329"/>
      <c r="C54" s="329"/>
      <c r="D54" s="329"/>
      <c r="E54" s="329"/>
      <c r="F54" s="329"/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1">
        <v>0</v>
      </c>
      <c r="M54" s="95" t="s">
        <v>42</v>
      </c>
      <c r="N54" s="363"/>
      <c r="O54" s="364"/>
      <c r="P54" s="364"/>
      <c r="Q54" s="365"/>
      <c r="R54" s="368"/>
      <c r="S54" s="369"/>
      <c r="T54" s="368"/>
      <c r="U54" s="369"/>
      <c r="V54" s="370"/>
    </row>
    <row r="55" spans="1:22" ht="32.25" customHeight="1" x14ac:dyDescent="0.25">
      <c r="A55" s="371"/>
      <c r="B55" s="371"/>
      <c r="C55" s="371"/>
      <c r="D55" s="371"/>
      <c r="E55" s="371"/>
      <c r="F55" s="371"/>
      <c r="G55" s="103"/>
      <c r="H55" s="103"/>
      <c r="I55" s="103"/>
      <c r="J55" s="103"/>
      <c r="K55" s="85"/>
      <c r="L55" s="86"/>
      <c r="M55" s="88"/>
      <c r="N55" s="372" t="s">
        <v>169</v>
      </c>
      <c r="O55" s="373"/>
      <c r="P55" s="373"/>
      <c r="Q55" s="374"/>
      <c r="R55" s="375">
        <f>0.5*R48+0.3*T53+0.2*M46</f>
        <v>0.90854490310773628</v>
      </c>
      <c r="S55" s="376"/>
      <c r="T55" s="376"/>
      <c r="U55" s="377"/>
      <c r="V55" s="104" t="s">
        <v>42</v>
      </c>
    </row>
    <row r="56" spans="1:22" ht="22.5" customHeight="1" x14ac:dyDescent="0.25">
      <c r="A56" s="371"/>
      <c r="B56" s="371"/>
      <c r="C56" s="371"/>
      <c r="D56" s="371"/>
      <c r="E56" s="371"/>
      <c r="F56" s="371"/>
      <c r="G56" s="105"/>
      <c r="H56" s="105"/>
      <c r="I56" s="105"/>
      <c r="J56" s="105"/>
      <c r="K56" s="105"/>
      <c r="L56" s="106"/>
      <c r="M56" s="106"/>
      <c r="N56" s="378" t="s">
        <v>170</v>
      </c>
      <c r="O56" s="379"/>
      <c r="P56" s="379"/>
      <c r="Q56" s="380"/>
      <c r="R56" s="381" t="str">
        <f>IF(R55&gt;=0.95,"Высокая эффективность",IF(AND(R55&lt;0.95,R55&gt;=0.8),"Средняя эффективность",IF(AND(R55&lt;0.8,R55&gt;=0.7),"Эффективность удовлетворительная",IF(R55&lt;0.7,"Эффективность неудовлетворительная",""))))</f>
        <v>Средняя эффективность</v>
      </c>
      <c r="S56" s="381"/>
      <c r="T56" s="381"/>
      <c r="U56" s="381"/>
      <c r="V56" s="104" t="s">
        <v>42</v>
      </c>
    </row>
    <row r="57" spans="1:22" ht="15" customHeight="1" x14ac:dyDescent="0.25">
      <c r="A57" s="102"/>
      <c r="B57" s="102"/>
      <c r="C57" s="102"/>
      <c r="D57" s="102"/>
      <c r="E57" s="102"/>
      <c r="F57" s="102"/>
      <c r="G57" s="105"/>
      <c r="H57" s="105"/>
      <c r="I57" s="105"/>
      <c r="J57" s="105"/>
      <c r="K57" s="105"/>
      <c r="L57" s="106"/>
      <c r="M57" s="106"/>
      <c r="N57" s="107"/>
      <c r="O57" s="108"/>
      <c r="P57" s="108"/>
      <c r="Q57" s="109"/>
      <c r="R57" s="110"/>
      <c r="S57" s="111"/>
      <c r="T57" s="111"/>
      <c r="U57" s="112"/>
      <c r="V57" s="88"/>
    </row>
    <row r="58" spans="1:22" ht="27" customHeight="1" x14ac:dyDescent="0.25">
      <c r="A58" s="113" t="s">
        <v>55</v>
      </c>
      <c r="B58" s="114" t="s">
        <v>171</v>
      </c>
      <c r="C58" s="113" t="s">
        <v>56</v>
      </c>
      <c r="D58" s="382" t="s">
        <v>172</v>
      </c>
      <c r="E58" s="383"/>
      <c r="F58" s="383"/>
      <c r="G58" s="384"/>
      <c r="H58" s="384"/>
      <c r="I58" s="384"/>
      <c r="J58" s="384"/>
      <c r="K58" s="384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5"/>
    </row>
    <row r="59" spans="1:22" ht="144.75" customHeight="1" x14ac:dyDescent="0.25">
      <c r="A59" s="386"/>
      <c r="B59" s="386"/>
      <c r="C59" s="387"/>
      <c r="D59" s="388" t="s">
        <v>173</v>
      </c>
      <c r="E59" s="389"/>
      <c r="F59" s="389"/>
      <c r="G59" s="390"/>
      <c r="H59" s="390"/>
      <c r="I59" s="390"/>
      <c r="J59" s="390"/>
      <c r="K59" s="390"/>
      <c r="L59" s="389"/>
      <c r="M59" s="391"/>
      <c r="N59" s="40" t="s">
        <v>174</v>
      </c>
      <c r="O59" s="24" t="s">
        <v>175</v>
      </c>
      <c r="P59" s="24">
        <v>84000</v>
      </c>
      <c r="Q59" s="38">
        <v>92038</v>
      </c>
      <c r="R59" s="26">
        <f t="shared" ref="R59:R61" si="10">IF((Q59/P59)&lt;1,Q59/P59,1)</f>
        <v>1</v>
      </c>
      <c r="S59" s="27" t="s">
        <v>42</v>
      </c>
      <c r="T59" s="27" t="s">
        <v>42</v>
      </c>
      <c r="U59" s="27" t="s">
        <v>42</v>
      </c>
      <c r="V59" s="33" t="s">
        <v>176</v>
      </c>
    </row>
    <row r="60" spans="1:22" ht="102.75" customHeight="1" x14ac:dyDescent="0.25">
      <c r="A60" s="386"/>
      <c r="B60" s="386"/>
      <c r="C60" s="387"/>
      <c r="D60" s="392"/>
      <c r="E60" s="393"/>
      <c r="F60" s="393"/>
      <c r="G60" s="394"/>
      <c r="H60" s="394"/>
      <c r="I60" s="394"/>
      <c r="J60" s="394"/>
      <c r="K60" s="394"/>
      <c r="L60" s="393"/>
      <c r="M60" s="395"/>
      <c r="N60" s="40" t="s">
        <v>177</v>
      </c>
      <c r="O60" s="115" t="s">
        <v>41</v>
      </c>
      <c r="P60" s="24">
        <v>100</v>
      </c>
      <c r="Q60" s="38">
        <v>100</v>
      </c>
      <c r="R60" s="26">
        <f t="shared" si="10"/>
        <v>1</v>
      </c>
      <c r="S60" s="27" t="s">
        <v>42</v>
      </c>
      <c r="T60" s="27" t="s">
        <v>42</v>
      </c>
      <c r="U60" s="27" t="s">
        <v>42</v>
      </c>
      <c r="V60" s="116" t="s">
        <v>51</v>
      </c>
    </row>
    <row r="61" spans="1:22" ht="87.75" customHeight="1" x14ac:dyDescent="0.25">
      <c r="A61" s="117" t="s">
        <v>55</v>
      </c>
      <c r="B61" s="43" t="s">
        <v>171</v>
      </c>
      <c r="C61" s="117" t="s">
        <v>56</v>
      </c>
      <c r="D61" s="396" t="s">
        <v>178</v>
      </c>
      <c r="E61" s="396"/>
      <c r="F61" s="396"/>
      <c r="G61" s="397"/>
      <c r="H61" s="397"/>
      <c r="I61" s="397"/>
      <c r="J61" s="397"/>
      <c r="K61" s="397"/>
      <c r="L61" s="396"/>
      <c r="M61" s="396"/>
      <c r="N61" s="40" t="s">
        <v>179</v>
      </c>
      <c r="O61" s="24" t="s">
        <v>64</v>
      </c>
      <c r="P61" s="24">
        <v>80270</v>
      </c>
      <c r="Q61" s="38">
        <v>80528</v>
      </c>
      <c r="R61" s="26">
        <f t="shared" si="10"/>
        <v>1</v>
      </c>
      <c r="S61" s="27" t="s">
        <v>42</v>
      </c>
      <c r="T61" s="27" t="s">
        <v>42</v>
      </c>
      <c r="U61" s="27" t="s">
        <v>42</v>
      </c>
      <c r="V61" s="118" t="s">
        <v>51</v>
      </c>
    </row>
    <row r="62" spans="1:22" ht="27" customHeight="1" x14ac:dyDescent="0.25">
      <c r="A62" s="65" t="s">
        <v>55</v>
      </c>
      <c r="B62" s="119">
        <v>2</v>
      </c>
      <c r="C62" s="65" t="s">
        <v>180</v>
      </c>
      <c r="D62" s="398" t="s">
        <v>181</v>
      </c>
      <c r="E62" s="399"/>
      <c r="F62" s="399"/>
      <c r="G62" s="400"/>
      <c r="H62" s="400"/>
      <c r="I62" s="400"/>
      <c r="J62" s="400"/>
      <c r="K62" s="400"/>
      <c r="L62" s="399"/>
      <c r="M62" s="399"/>
      <c r="N62" s="399"/>
      <c r="O62" s="399"/>
      <c r="P62" s="399"/>
      <c r="Q62" s="399"/>
      <c r="R62" s="399"/>
      <c r="S62" s="399"/>
      <c r="T62" s="401"/>
      <c r="U62" s="120"/>
      <c r="V62" s="120"/>
    </row>
    <row r="63" spans="1:22" ht="99" customHeight="1" x14ac:dyDescent="0.25">
      <c r="A63" s="60" t="s">
        <v>55</v>
      </c>
      <c r="B63" s="48" t="s">
        <v>171</v>
      </c>
      <c r="C63" s="121" t="s">
        <v>182</v>
      </c>
      <c r="D63" s="62" t="s">
        <v>183</v>
      </c>
      <c r="E63" s="62" t="s">
        <v>184</v>
      </c>
      <c r="F63" s="62" t="s">
        <v>88</v>
      </c>
      <c r="G63" s="52">
        <v>5662</v>
      </c>
      <c r="H63" s="52">
        <v>5586.35</v>
      </c>
      <c r="I63" s="52">
        <v>0</v>
      </c>
      <c r="J63" s="52">
        <v>0</v>
      </c>
      <c r="K63" s="54">
        <f t="shared" ref="K63:K66" si="11">H63-I63+J63</f>
        <v>5586.35</v>
      </c>
      <c r="L63" s="122"/>
      <c r="M63" s="56">
        <f t="shared" si="4"/>
        <v>0.98663899682091138</v>
      </c>
      <c r="N63" s="62" t="s">
        <v>185</v>
      </c>
      <c r="O63" s="123" t="s">
        <v>64</v>
      </c>
      <c r="P63" s="123">
        <v>37</v>
      </c>
      <c r="Q63" s="124">
        <v>40</v>
      </c>
      <c r="R63" s="58" t="s">
        <v>42</v>
      </c>
      <c r="S63" s="58" t="s">
        <v>42</v>
      </c>
      <c r="T63" s="59">
        <f t="shared" ref="T63:T66" si="12">IF((Q63/P63)&lt;1,Q63/P63,1)</f>
        <v>1</v>
      </c>
      <c r="U63" s="58" t="s">
        <v>42</v>
      </c>
      <c r="V63" s="116" t="s">
        <v>51</v>
      </c>
    </row>
    <row r="64" spans="1:22" ht="134.25" customHeight="1" x14ac:dyDescent="0.25">
      <c r="A64" s="60" t="s">
        <v>55</v>
      </c>
      <c r="B64" s="48" t="s">
        <v>171</v>
      </c>
      <c r="C64" s="125" t="s">
        <v>186</v>
      </c>
      <c r="D64" s="62" t="s">
        <v>187</v>
      </c>
      <c r="E64" s="62" t="s">
        <v>184</v>
      </c>
      <c r="F64" s="62" t="s">
        <v>88</v>
      </c>
      <c r="G64" s="126">
        <v>1357.9</v>
      </c>
      <c r="H64" s="126">
        <v>1210.33</v>
      </c>
      <c r="I64" s="126">
        <v>0</v>
      </c>
      <c r="J64" s="126">
        <v>0</v>
      </c>
      <c r="K64" s="54">
        <f t="shared" si="11"/>
        <v>1210.33</v>
      </c>
      <c r="L64" s="122"/>
      <c r="M64" s="56">
        <f t="shared" si="4"/>
        <v>0.89132483982620214</v>
      </c>
      <c r="N64" s="127" t="s">
        <v>188</v>
      </c>
      <c r="O64" s="123" t="s">
        <v>64</v>
      </c>
      <c r="P64" s="128">
        <v>19</v>
      </c>
      <c r="Q64" s="129">
        <v>18</v>
      </c>
      <c r="R64" s="58" t="s">
        <v>42</v>
      </c>
      <c r="S64" s="58" t="s">
        <v>42</v>
      </c>
      <c r="T64" s="59">
        <f t="shared" si="12"/>
        <v>0.94736842105263153</v>
      </c>
      <c r="U64" s="58" t="s">
        <v>42</v>
      </c>
      <c r="V64" s="130" t="s">
        <v>189</v>
      </c>
    </row>
    <row r="65" spans="1:22" ht="89.25" customHeight="1" x14ac:dyDescent="0.25">
      <c r="A65" s="60">
        <v>3</v>
      </c>
      <c r="B65" s="60" t="s">
        <v>171</v>
      </c>
      <c r="C65" s="131" t="s">
        <v>190</v>
      </c>
      <c r="D65" s="62" t="s">
        <v>191</v>
      </c>
      <c r="E65" s="62" t="s">
        <v>184</v>
      </c>
      <c r="F65" s="62" t="s">
        <v>88</v>
      </c>
      <c r="G65" s="132">
        <v>0</v>
      </c>
      <c r="H65" s="63">
        <v>0</v>
      </c>
      <c r="I65" s="63">
        <v>0</v>
      </c>
      <c r="J65" s="63">
        <v>0</v>
      </c>
      <c r="K65" s="54">
        <f t="shared" si="11"/>
        <v>0</v>
      </c>
      <c r="L65" s="122"/>
      <c r="M65" s="56" t="e">
        <f t="shared" si="4"/>
        <v>#DIV/0!</v>
      </c>
      <c r="N65" s="62" t="s">
        <v>192</v>
      </c>
      <c r="O65" s="133" t="s">
        <v>64</v>
      </c>
      <c r="P65" s="51">
        <v>3</v>
      </c>
      <c r="Q65" s="25">
        <v>0</v>
      </c>
      <c r="R65" s="134" t="s">
        <v>42</v>
      </c>
      <c r="S65" s="58" t="s">
        <v>42</v>
      </c>
      <c r="T65" s="59">
        <f t="shared" si="12"/>
        <v>0</v>
      </c>
      <c r="U65" s="135" t="s">
        <v>42</v>
      </c>
      <c r="V65" s="42" t="s">
        <v>193</v>
      </c>
    </row>
    <row r="66" spans="1:22" ht="141" customHeight="1" x14ac:dyDescent="0.25">
      <c r="A66" s="66">
        <v>3</v>
      </c>
      <c r="B66" s="66" t="s">
        <v>171</v>
      </c>
      <c r="C66" s="67" t="s">
        <v>194</v>
      </c>
      <c r="D66" s="136" t="s">
        <v>195</v>
      </c>
      <c r="E66" s="136" t="s">
        <v>196</v>
      </c>
      <c r="F66" s="136" t="s">
        <v>88</v>
      </c>
      <c r="G66" s="137">
        <v>325500</v>
      </c>
      <c r="H66" s="137">
        <v>325499.99</v>
      </c>
      <c r="I66" s="137">
        <v>0</v>
      </c>
      <c r="J66" s="137">
        <v>0</v>
      </c>
      <c r="K66" s="138">
        <f t="shared" si="11"/>
        <v>325499.99</v>
      </c>
      <c r="L66" s="139"/>
      <c r="M66" s="140">
        <f t="shared" si="4"/>
        <v>0.99999996927803381</v>
      </c>
      <c r="N66" s="62" t="s">
        <v>197</v>
      </c>
      <c r="O66" s="123" t="s">
        <v>90</v>
      </c>
      <c r="P66" s="51">
        <v>15737920</v>
      </c>
      <c r="Q66" s="25">
        <v>16287567</v>
      </c>
      <c r="R66" s="134" t="s">
        <v>42</v>
      </c>
      <c r="S66" s="58" t="s">
        <v>42</v>
      </c>
      <c r="T66" s="59">
        <f t="shared" si="12"/>
        <v>1</v>
      </c>
      <c r="U66" s="135" t="s">
        <v>42</v>
      </c>
      <c r="V66" s="141" t="s">
        <v>51</v>
      </c>
    </row>
    <row r="67" spans="1:22" ht="24.75" customHeight="1" x14ac:dyDescent="0.25">
      <c r="A67" s="402" t="s">
        <v>198</v>
      </c>
      <c r="B67" s="403"/>
      <c r="C67" s="403"/>
      <c r="D67" s="403"/>
      <c r="E67" s="403"/>
      <c r="F67" s="403"/>
      <c r="G67" s="142"/>
      <c r="H67" s="142"/>
      <c r="I67" s="142"/>
      <c r="J67" s="142"/>
      <c r="K67" s="142"/>
      <c r="L67" s="143"/>
      <c r="M67" s="143"/>
      <c r="N67" s="143"/>
      <c r="O67" s="144"/>
      <c r="P67" s="102"/>
      <c r="Q67" s="102"/>
      <c r="R67" s="86"/>
      <c r="S67" s="145"/>
      <c r="T67" s="120"/>
      <c r="U67" s="120"/>
      <c r="V67" s="120"/>
    </row>
    <row r="68" spans="1:22" ht="20.25" customHeight="1" x14ac:dyDescent="0.25">
      <c r="A68" s="404" t="s">
        <v>153</v>
      </c>
      <c r="B68" s="405"/>
      <c r="C68" s="405"/>
      <c r="D68" s="405"/>
      <c r="E68" s="405"/>
      <c r="F68" s="405"/>
      <c r="G68" s="146">
        <f t="shared" ref="G68:L68" si="13">G69+G76</f>
        <v>332519.90000000002</v>
      </c>
      <c r="H68" s="146">
        <f t="shared" si="13"/>
        <v>332296.67</v>
      </c>
      <c r="I68" s="146">
        <f t="shared" si="13"/>
        <v>0</v>
      </c>
      <c r="J68" s="146">
        <f t="shared" si="13"/>
        <v>0</v>
      </c>
      <c r="K68" s="146">
        <f t="shared" si="13"/>
        <v>332296.67</v>
      </c>
      <c r="L68" s="147">
        <f t="shared" si="13"/>
        <v>0</v>
      </c>
      <c r="M68" s="91">
        <f t="shared" si="4"/>
        <v>0.99932867175769013</v>
      </c>
      <c r="N68" s="406" t="s">
        <v>199</v>
      </c>
      <c r="O68" s="407"/>
      <c r="P68" s="407"/>
      <c r="Q68" s="408"/>
      <c r="R68" s="409">
        <f>SUM(R59:R61)</f>
        <v>3</v>
      </c>
      <c r="S68" s="410"/>
      <c r="T68" s="333" t="s">
        <v>42</v>
      </c>
      <c r="U68" s="334"/>
      <c r="V68" s="149" t="s">
        <v>42</v>
      </c>
    </row>
    <row r="69" spans="1:22" ht="30.75" customHeight="1" x14ac:dyDescent="0.25">
      <c r="A69" s="411" t="s">
        <v>155</v>
      </c>
      <c r="B69" s="412"/>
      <c r="C69" s="412"/>
      <c r="D69" s="412"/>
      <c r="E69" s="412"/>
      <c r="F69" s="413"/>
      <c r="G69" s="72">
        <f t="shared" ref="G69:L69" si="14">SUM(G71:G75)</f>
        <v>332519.90000000002</v>
      </c>
      <c r="H69" s="72">
        <f t="shared" si="14"/>
        <v>332296.67</v>
      </c>
      <c r="I69" s="72">
        <f t="shared" si="14"/>
        <v>0</v>
      </c>
      <c r="J69" s="72">
        <f t="shared" si="14"/>
        <v>0</v>
      </c>
      <c r="K69" s="72">
        <f t="shared" si="14"/>
        <v>332296.67</v>
      </c>
      <c r="L69" s="150">
        <f t="shared" si="14"/>
        <v>0</v>
      </c>
      <c r="M69" s="151" t="s">
        <v>42</v>
      </c>
      <c r="N69" s="406" t="s">
        <v>200</v>
      </c>
      <c r="O69" s="407"/>
      <c r="P69" s="407"/>
      <c r="Q69" s="408"/>
      <c r="R69" s="414">
        <v>3</v>
      </c>
      <c r="S69" s="415"/>
      <c r="T69" s="333" t="s">
        <v>42</v>
      </c>
      <c r="U69" s="334"/>
      <c r="V69" s="149" t="s">
        <v>42</v>
      </c>
    </row>
    <row r="70" spans="1:22" ht="15" customHeight="1" x14ac:dyDescent="0.25">
      <c r="A70" s="404" t="s">
        <v>157</v>
      </c>
      <c r="B70" s="405"/>
      <c r="C70" s="405"/>
      <c r="D70" s="405"/>
      <c r="E70" s="152"/>
      <c r="F70" s="152"/>
      <c r="G70" s="153"/>
      <c r="H70" s="153"/>
      <c r="I70" s="153"/>
      <c r="J70" s="153"/>
      <c r="K70" s="153"/>
      <c r="L70" s="154"/>
      <c r="M70" s="151"/>
      <c r="N70" s="337" t="s">
        <v>201</v>
      </c>
      <c r="O70" s="338"/>
      <c r="P70" s="338"/>
      <c r="Q70" s="339"/>
      <c r="R70" s="416">
        <f>R68/R69</f>
        <v>1</v>
      </c>
      <c r="S70" s="417"/>
      <c r="T70" s="422" t="s">
        <v>42</v>
      </c>
      <c r="U70" s="423"/>
      <c r="V70" s="428" t="s">
        <v>42</v>
      </c>
    </row>
    <row r="71" spans="1:22" ht="21.75" customHeight="1" x14ac:dyDescent="0.25">
      <c r="A71" s="404" t="s">
        <v>159</v>
      </c>
      <c r="B71" s="405"/>
      <c r="C71" s="405"/>
      <c r="D71" s="405"/>
      <c r="E71" s="405"/>
      <c r="F71" s="405"/>
      <c r="G71" s="72">
        <f t="shared" ref="G71:L71" si="15">SUM(G63:G66)</f>
        <v>332519.90000000002</v>
      </c>
      <c r="H71" s="72">
        <f t="shared" si="15"/>
        <v>332296.67</v>
      </c>
      <c r="I71" s="72">
        <f t="shared" si="15"/>
        <v>0</v>
      </c>
      <c r="J71" s="72">
        <f t="shared" si="15"/>
        <v>0</v>
      </c>
      <c r="K71" s="72">
        <f t="shared" si="15"/>
        <v>332296.67</v>
      </c>
      <c r="L71" s="150">
        <f t="shared" si="15"/>
        <v>0</v>
      </c>
      <c r="M71" s="151" t="s">
        <v>42</v>
      </c>
      <c r="N71" s="340"/>
      <c r="O71" s="341"/>
      <c r="P71" s="341"/>
      <c r="Q71" s="342"/>
      <c r="R71" s="418"/>
      <c r="S71" s="419"/>
      <c r="T71" s="424"/>
      <c r="U71" s="425"/>
      <c r="V71" s="429"/>
    </row>
    <row r="72" spans="1:22" ht="32.25" customHeight="1" x14ac:dyDescent="0.25">
      <c r="A72" s="404" t="s">
        <v>160</v>
      </c>
      <c r="B72" s="405"/>
      <c r="C72" s="405"/>
      <c r="D72" s="405"/>
      <c r="E72" s="405"/>
      <c r="F72" s="405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150">
        <v>0</v>
      </c>
      <c r="M72" s="151" t="s">
        <v>42</v>
      </c>
      <c r="N72" s="343"/>
      <c r="O72" s="344"/>
      <c r="P72" s="344"/>
      <c r="Q72" s="345"/>
      <c r="R72" s="420"/>
      <c r="S72" s="421"/>
      <c r="T72" s="426"/>
      <c r="U72" s="427"/>
      <c r="V72" s="430"/>
    </row>
    <row r="73" spans="1:22" ht="24" customHeight="1" x14ac:dyDescent="0.25">
      <c r="A73" s="431" t="s">
        <v>162</v>
      </c>
      <c r="B73" s="432"/>
      <c r="C73" s="432"/>
      <c r="D73" s="432"/>
      <c r="E73" s="432"/>
      <c r="F73" s="43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150">
        <v>0</v>
      </c>
      <c r="M73" s="151" t="s">
        <v>42</v>
      </c>
      <c r="N73" s="353" t="s">
        <v>202</v>
      </c>
      <c r="O73" s="354"/>
      <c r="P73" s="354"/>
      <c r="Q73" s="355"/>
      <c r="R73" s="433" t="s">
        <v>42</v>
      </c>
      <c r="S73" s="434"/>
      <c r="T73" s="435">
        <f>SUM(T63:T66)</f>
        <v>2.9473684210526314</v>
      </c>
      <c r="U73" s="436"/>
      <c r="V73" s="155" t="s">
        <v>42</v>
      </c>
    </row>
    <row r="74" spans="1:22" ht="36" customHeight="1" x14ac:dyDescent="0.25">
      <c r="A74" s="404" t="s">
        <v>164</v>
      </c>
      <c r="B74" s="405"/>
      <c r="C74" s="405"/>
      <c r="D74" s="405"/>
      <c r="E74" s="405"/>
      <c r="F74" s="405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150">
        <v>0</v>
      </c>
      <c r="M74" s="151" t="s">
        <v>42</v>
      </c>
      <c r="N74" s="353" t="s">
        <v>203</v>
      </c>
      <c r="O74" s="354"/>
      <c r="P74" s="354"/>
      <c r="Q74" s="355"/>
      <c r="R74" s="433" t="s">
        <v>42</v>
      </c>
      <c r="S74" s="434"/>
      <c r="T74" s="437">
        <v>4</v>
      </c>
      <c r="U74" s="438"/>
      <c r="V74" s="155" t="s">
        <v>42</v>
      </c>
    </row>
    <row r="75" spans="1:22" ht="20.25" customHeight="1" x14ac:dyDescent="0.25">
      <c r="A75" s="404" t="s">
        <v>166</v>
      </c>
      <c r="B75" s="405"/>
      <c r="C75" s="405"/>
      <c r="D75" s="405"/>
      <c r="E75" s="405"/>
      <c r="F75" s="405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150">
        <v>0</v>
      </c>
      <c r="M75" s="151" t="s">
        <v>42</v>
      </c>
      <c r="N75" s="439" t="s">
        <v>204</v>
      </c>
      <c r="O75" s="440"/>
      <c r="P75" s="440"/>
      <c r="Q75" s="441"/>
      <c r="R75" s="445" t="s">
        <v>42</v>
      </c>
      <c r="S75" s="446"/>
      <c r="T75" s="449">
        <f>T73/T74</f>
        <v>0.73684210526315785</v>
      </c>
      <c r="U75" s="450"/>
      <c r="V75" s="453" t="s">
        <v>42</v>
      </c>
    </row>
    <row r="76" spans="1:22" ht="21" customHeight="1" x14ac:dyDescent="0.25">
      <c r="A76" s="404" t="s">
        <v>168</v>
      </c>
      <c r="B76" s="405"/>
      <c r="C76" s="405"/>
      <c r="D76" s="405"/>
      <c r="E76" s="405"/>
      <c r="F76" s="405"/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150">
        <v>0</v>
      </c>
      <c r="M76" s="151" t="s">
        <v>42</v>
      </c>
      <c r="N76" s="442"/>
      <c r="O76" s="443"/>
      <c r="P76" s="443"/>
      <c r="Q76" s="444"/>
      <c r="R76" s="447"/>
      <c r="S76" s="448"/>
      <c r="T76" s="451"/>
      <c r="U76" s="452"/>
      <c r="V76" s="454"/>
    </row>
    <row r="77" spans="1:22" ht="33" customHeight="1" x14ac:dyDescent="0.25">
      <c r="A77" s="156"/>
      <c r="B77" s="157"/>
      <c r="C77" s="157"/>
      <c r="D77" s="157"/>
      <c r="E77" s="157"/>
      <c r="F77" s="157"/>
      <c r="G77" s="158"/>
      <c r="H77" s="158"/>
      <c r="I77" s="158"/>
      <c r="J77" s="158"/>
      <c r="K77" s="158"/>
      <c r="L77" s="143"/>
      <c r="M77" s="143"/>
      <c r="N77" s="378" t="s">
        <v>205</v>
      </c>
      <c r="O77" s="379"/>
      <c r="P77" s="379"/>
      <c r="Q77" s="380"/>
      <c r="R77" s="455">
        <f>0.5*R70+0.3*T75+0.2*M68</f>
        <v>0.92091836593048537</v>
      </c>
      <c r="S77" s="456"/>
      <c r="T77" s="456"/>
      <c r="U77" s="457"/>
      <c r="V77" s="159" t="s">
        <v>42</v>
      </c>
    </row>
    <row r="78" spans="1:22" ht="24.75" customHeight="1" x14ac:dyDescent="0.25">
      <c r="A78" s="156"/>
      <c r="B78" s="157"/>
      <c r="C78" s="157"/>
      <c r="D78" s="157"/>
      <c r="E78" s="157"/>
      <c r="F78" s="157"/>
      <c r="G78" s="142"/>
      <c r="H78" s="142"/>
      <c r="I78" s="142"/>
      <c r="J78" s="142"/>
      <c r="K78" s="142"/>
      <c r="L78" s="143"/>
      <c r="M78" s="143"/>
      <c r="N78" s="378" t="s">
        <v>206</v>
      </c>
      <c r="O78" s="379"/>
      <c r="P78" s="379"/>
      <c r="Q78" s="380"/>
      <c r="R78" s="381" t="str">
        <f>IF(R77&gt;=0.95,"Высокая эффективность",IF(AND(R77&lt;0.95,R77&gt;=0.8),"Средняя эффективность",IF(AND(R77&lt;0.8,R77&gt;=0.7),"Эффективность удовлетворительная",IF(R77&lt;0.7,"Эффективность неудовлетворительная",""))))</f>
        <v>Средняя эффективность</v>
      </c>
      <c r="S78" s="381"/>
      <c r="T78" s="381"/>
      <c r="U78" s="381"/>
      <c r="V78" s="159" t="s">
        <v>42</v>
      </c>
    </row>
    <row r="79" spans="1:22" ht="15.75" x14ac:dyDescent="0.25">
      <c r="A79" s="458"/>
      <c r="B79" s="458"/>
      <c r="C79" s="458"/>
      <c r="D79" s="458"/>
      <c r="E79" s="458"/>
      <c r="F79" s="458"/>
      <c r="G79" s="459"/>
      <c r="H79" s="459"/>
      <c r="I79" s="459"/>
      <c r="J79" s="459"/>
      <c r="K79" s="459"/>
      <c r="L79" s="458"/>
      <c r="M79" s="458"/>
      <c r="N79" s="458"/>
      <c r="O79" s="86"/>
      <c r="P79" s="145"/>
      <c r="Q79" s="145"/>
      <c r="R79" s="145"/>
      <c r="S79" s="145"/>
      <c r="T79" s="120"/>
      <c r="U79" s="120"/>
      <c r="V79" s="120"/>
    </row>
    <row r="80" spans="1:22" ht="21" customHeight="1" x14ac:dyDescent="0.25">
      <c r="A80" s="460" t="s">
        <v>207</v>
      </c>
      <c r="B80" s="461"/>
      <c r="C80" s="461"/>
      <c r="D80" s="461"/>
      <c r="E80" s="461"/>
      <c r="F80" s="461"/>
      <c r="G80" s="462"/>
      <c r="H80" s="462"/>
      <c r="I80" s="462"/>
      <c r="J80" s="462"/>
      <c r="K80" s="462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3"/>
    </row>
    <row r="81" spans="1:22" ht="152.25" customHeight="1" x14ac:dyDescent="0.25">
      <c r="A81" s="43" t="s">
        <v>55</v>
      </c>
      <c r="B81" s="117" t="s">
        <v>208</v>
      </c>
      <c r="C81" s="40" t="s">
        <v>56</v>
      </c>
      <c r="D81" s="464" t="s">
        <v>209</v>
      </c>
      <c r="E81" s="465"/>
      <c r="F81" s="465"/>
      <c r="G81" s="466"/>
      <c r="H81" s="466"/>
      <c r="I81" s="466"/>
      <c r="J81" s="466"/>
      <c r="K81" s="466"/>
      <c r="L81" s="465"/>
      <c r="M81" s="465"/>
      <c r="N81" s="40" t="s">
        <v>210</v>
      </c>
      <c r="O81" s="160" t="s">
        <v>41</v>
      </c>
      <c r="P81" s="161">
        <v>30</v>
      </c>
      <c r="Q81" s="25">
        <v>17.8</v>
      </c>
      <c r="R81" s="26">
        <f t="shared" ref="R81:R82" si="16">IF((Q81/P81)&lt;1,Q81/P81,1)</f>
        <v>0.59333333333333338</v>
      </c>
      <c r="S81" s="27" t="s">
        <v>42</v>
      </c>
      <c r="T81" s="27" t="s">
        <v>42</v>
      </c>
      <c r="U81" s="27" t="s">
        <v>42</v>
      </c>
      <c r="V81" s="33" t="s">
        <v>211</v>
      </c>
    </row>
    <row r="82" spans="1:22" ht="105.75" customHeight="1" x14ac:dyDescent="0.25">
      <c r="A82" s="117" t="s">
        <v>55</v>
      </c>
      <c r="B82" s="117" t="s">
        <v>208</v>
      </c>
      <c r="C82" s="40" t="s">
        <v>56</v>
      </c>
      <c r="D82" s="464" t="s">
        <v>212</v>
      </c>
      <c r="E82" s="465"/>
      <c r="F82" s="465"/>
      <c r="G82" s="466"/>
      <c r="H82" s="466"/>
      <c r="I82" s="466"/>
      <c r="J82" s="466"/>
      <c r="K82" s="466"/>
      <c r="L82" s="465"/>
      <c r="M82" s="465"/>
      <c r="N82" s="40" t="s">
        <v>213</v>
      </c>
      <c r="O82" s="160" t="s">
        <v>77</v>
      </c>
      <c r="P82" s="24">
        <v>11</v>
      </c>
      <c r="Q82" s="25">
        <v>12</v>
      </c>
      <c r="R82" s="26">
        <f t="shared" si="16"/>
        <v>1</v>
      </c>
      <c r="S82" s="27" t="s">
        <v>42</v>
      </c>
      <c r="T82" s="27" t="s">
        <v>42</v>
      </c>
      <c r="U82" s="148" t="s">
        <v>42</v>
      </c>
      <c r="V82" s="141" t="s">
        <v>51</v>
      </c>
    </row>
    <row r="83" spans="1:22" ht="24" customHeight="1" x14ac:dyDescent="0.25">
      <c r="A83" s="162" t="s">
        <v>55</v>
      </c>
      <c r="B83" s="162" t="s">
        <v>208</v>
      </c>
      <c r="C83" s="162" t="s">
        <v>180</v>
      </c>
      <c r="D83" s="310" t="s">
        <v>214</v>
      </c>
      <c r="E83" s="310"/>
      <c r="F83" s="310"/>
      <c r="G83" s="311"/>
      <c r="H83" s="311"/>
      <c r="I83" s="311"/>
      <c r="J83" s="311"/>
      <c r="K83" s="311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467"/>
    </row>
    <row r="84" spans="1:22" ht="142.5" customHeight="1" x14ac:dyDescent="0.25">
      <c r="A84" s="163" t="s">
        <v>55</v>
      </c>
      <c r="B84" s="163" t="s">
        <v>208</v>
      </c>
      <c r="C84" s="164" t="s">
        <v>215</v>
      </c>
      <c r="D84" s="165" t="s">
        <v>216</v>
      </c>
      <c r="E84" s="165" t="s">
        <v>217</v>
      </c>
      <c r="F84" s="127" t="s">
        <v>218</v>
      </c>
      <c r="G84" s="166"/>
      <c r="H84" s="166"/>
      <c r="I84" s="166"/>
      <c r="J84" s="166"/>
      <c r="K84" s="167">
        <f t="shared" ref="K84:K86" si="17">H84-I84+J84</f>
        <v>0</v>
      </c>
      <c r="L84" s="168"/>
      <c r="M84" s="169" t="e">
        <f t="shared" si="4"/>
        <v>#DIV/0!</v>
      </c>
      <c r="N84" s="127" t="s">
        <v>219</v>
      </c>
      <c r="O84" s="170" t="s">
        <v>77</v>
      </c>
      <c r="P84" s="128">
        <v>2</v>
      </c>
      <c r="Q84" s="171">
        <v>0</v>
      </c>
      <c r="R84" s="172" t="s">
        <v>42</v>
      </c>
      <c r="S84" s="172" t="s">
        <v>42</v>
      </c>
      <c r="T84" s="173">
        <f t="shared" ref="T84:T86" si="18">IF((Q84/P84)&lt;1,Q84/P84,1)</f>
        <v>0</v>
      </c>
      <c r="U84" s="172" t="s">
        <v>42</v>
      </c>
      <c r="V84" s="42" t="s">
        <v>211</v>
      </c>
    </row>
    <row r="85" spans="1:22" ht="103.5" customHeight="1" x14ac:dyDescent="0.25">
      <c r="A85" s="60" t="s">
        <v>55</v>
      </c>
      <c r="B85" s="60" t="s">
        <v>208</v>
      </c>
      <c r="C85" s="61" t="s">
        <v>220</v>
      </c>
      <c r="D85" s="60" t="s">
        <v>221</v>
      </c>
      <c r="E85" s="62" t="s">
        <v>222</v>
      </c>
      <c r="F85" s="62" t="s">
        <v>106</v>
      </c>
      <c r="G85" s="63">
        <v>0</v>
      </c>
      <c r="H85" s="63">
        <v>0</v>
      </c>
      <c r="I85" s="63">
        <v>0</v>
      </c>
      <c r="J85" s="63">
        <v>0</v>
      </c>
      <c r="K85" s="174">
        <f t="shared" si="17"/>
        <v>0</v>
      </c>
      <c r="L85" s="175">
        <v>0</v>
      </c>
      <c r="M85" s="56" t="e">
        <f t="shared" si="4"/>
        <v>#DIV/0!</v>
      </c>
      <c r="N85" s="62" t="s">
        <v>223</v>
      </c>
      <c r="O85" s="176" t="s">
        <v>77</v>
      </c>
      <c r="P85" s="123">
        <v>30</v>
      </c>
      <c r="Q85" s="177">
        <v>14</v>
      </c>
      <c r="R85" s="134" t="s">
        <v>42</v>
      </c>
      <c r="S85" s="134" t="s">
        <v>42</v>
      </c>
      <c r="T85" s="59">
        <f t="shared" si="18"/>
        <v>0.46666666666666667</v>
      </c>
      <c r="U85" s="58" t="s">
        <v>42</v>
      </c>
      <c r="V85" s="42" t="s">
        <v>211</v>
      </c>
    </row>
    <row r="86" spans="1:22" ht="216.75" customHeight="1" x14ac:dyDescent="0.25">
      <c r="A86" s="60" t="s">
        <v>55</v>
      </c>
      <c r="B86" s="60" t="s">
        <v>208</v>
      </c>
      <c r="C86" s="61" t="s">
        <v>224</v>
      </c>
      <c r="D86" s="62" t="s">
        <v>225</v>
      </c>
      <c r="E86" s="62" t="s">
        <v>144</v>
      </c>
      <c r="F86" s="62" t="s">
        <v>106</v>
      </c>
      <c r="G86" s="63">
        <v>0</v>
      </c>
      <c r="H86" s="63">
        <v>0</v>
      </c>
      <c r="I86" s="63">
        <v>0</v>
      </c>
      <c r="J86" s="63">
        <v>0</v>
      </c>
      <c r="K86" s="174">
        <f t="shared" si="17"/>
        <v>0</v>
      </c>
      <c r="L86" s="175">
        <v>0</v>
      </c>
      <c r="M86" s="56" t="e">
        <f t="shared" si="4"/>
        <v>#DIV/0!</v>
      </c>
      <c r="N86" s="62" t="s">
        <v>226</v>
      </c>
      <c r="O86" s="176" t="s">
        <v>77</v>
      </c>
      <c r="P86" s="123">
        <v>39</v>
      </c>
      <c r="Q86" s="177">
        <v>74</v>
      </c>
      <c r="R86" s="134" t="s">
        <v>42</v>
      </c>
      <c r="S86" s="134" t="s">
        <v>42</v>
      </c>
      <c r="T86" s="59">
        <f t="shared" si="18"/>
        <v>1</v>
      </c>
      <c r="U86" s="58" t="s">
        <v>42</v>
      </c>
      <c r="V86" s="141" t="s">
        <v>51</v>
      </c>
    </row>
    <row r="87" spans="1:22" ht="18.75" customHeight="1" x14ac:dyDescent="0.25">
      <c r="A87" s="468" t="s">
        <v>227</v>
      </c>
      <c r="B87" s="468"/>
      <c r="C87" s="468"/>
      <c r="D87" s="468"/>
      <c r="E87" s="468"/>
      <c r="F87" s="468"/>
      <c r="G87" s="142"/>
      <c r="H87" s="142"/>
      <c r="I87" s="142"/>
      <c r="J87" s="142"/>
      <c r="K87" s="142"/>
      <c r="L87" s="143"/>
      <c r="M87" s="143"/>
      <c r="N87" s="143"/>
      <c r="O87" s="143"/>
      <c r="P87" s="143"/>
      <c r="Q87" s="106"/>
      <c r="R87" s="106"/>
      <c r="S87" s="106"/>
      <c r="T87" s="179"/>
      <c r="U87" s="102"/>
      <c r="V87" s="180"/>
    </row>
    <row r="88" spans="1:22" ht="21.75" customHeight="1" x14ac:dyDescent="0.25">
      <c r="A88" s="411" t="s">
        <v>153</v>
      </c>
      <c r="B88" s="412"/>
      <c r="C88" s="412"/>
      <c r="D88" s="412"/>
      <c r="E88" s="412"/>
      <c r="F88" s="413"/>
      <c r="G88" s="146">
        <f t="shared" ref="G88:L88" si="19">G89+G94</f>
        <v>0</v>
      </c>
      <c r="H88" s="146">
        <f t="shared" si="19"/>
        <v>0</v>
      </c>
      <c r="I88" s="146">
        <f t="shared" si="19"/>
        <v>0</v>
      </c>
      <c r="J88" s="146">
        <f t="shared" si="19"/>
        <v>0</v>
      </c>
      <c r="K88" s="146">
        <f t="shared" si="19"/>
        <v>0</v>
      </c>
      <c r="L88" s="147">
        <f t="shared" si="19"/>
        <v>0</v>
      </c>
      <c r="M88" s="181"/>
      <c r="N88" s="406" t="s">
        <v>228</v>
      </c>
      <c r="O88" s="407"/>
      <c r="P88" s="407"/>
      <c r="Q88" s="408"/>
      <c r="R88" s="469">
        <f>SUM(R81:R82)</f>
        <v>1.5933333333333333</v>
      </c>
      <c r="S88" s="470"/>
      <c r="T88" s="471" t="s">
        <v>42</v>
      </c>
      <c r="U88" s="472"/>
      <c r="V88" s="182" t="s">
        <v>42</v>
      </c>
    </row>
    <row r="89" spans="1:22" ht="37.5" customHeight="1" x14ac:dyDescent="0.25">
      <c r="A89" s="473" t="s">
        <v>155</v>
      </c>
      <c r="B89" s="473"/>
      <c r="C89" s="473"/>
      <c r="D89" s="473"/>
      <c r="E89" s="473"/>
      <c r="F89" s="473"/>
      <c r="G89" s="72">
        <f t="shared" ref="G89:L89" si="20">SUM(G91:G93)</f>
        <v>0</v>
      </c>
      <c r="H89" s="72">
        <f t="shared" si="20"/>
        <v>0</v>
      </c>
      <c r="I89" s="72">
        <f t="shared" si="20"/>
        <v>0</v>
      </c>
      <c r="J89" s="72">
        <f t="shared" si="20"/>
        <v>0</v>
      </c>
      <c r="K89" s="72">
        <f t="shared" si="20"/>
        <v>0</v>
      </c>
      <c r="L89" s="150">
        <f t="shared" si="20"/>
        <v>0</v>
      </c>
      <c r="M89" s="151" t="s">
        <v>42</v>
      </c>
      <c r="N89" s="406" t="s">
        <v>229</v>
      </c>
      <c r="O89" s="407"/>
      <c r="P89" s="407"/>
      <c r="Q89" s="408"/>
      <c r="R89" s="474">
        <v>2</v>
      </c>
      <c r="S89" s="475"/>
      <c r="T89" s="471" t="s">
        <v>42</v>
      </c>
      <c r="U89" s="472"/>
      <c r="V89" s="182" t="s">
        <v>42</v>
      </c>
    </row>
    <row r="90" spans="1:22" ht="15" customHeight="1" x14ac:dyDescent="0.25">
      <c r="A90" s="476" t="s">
        <v>157</v>
      </c>
      <c r="B90" s="476"/>
      <c r="C90" s="476"/>
      <c r="D90" s="476"/>
      <c r="E90" s="476"/>
      <c r="F90" s="476"/>
      <c r="G90" s="72"/>
      <c r="H90" s="72"/>
      <c r="I90" s="72"/>
      <c r="J90" s="72"/>
      <c r="K90" s="72"/>
      <c r="L90" s="150"/>
      <c r="M90" s="183"/>
      <c r="N90" s="477" t="s">
        <v>230</v>
      </c>
      <c r="O90" s="478"/>
      <c r="P90" s="478"/>
      <c r="Q90" s="479"/>
      <c r="R90" s="486">
        <f>R88/R89</f>
        <v>0.79666666666666663</v>
      </c>
      <c r="S90" s="487"/>
      <c r="T90" s="492" t="s">
        <v>42</v>
      </c>
      <c r="U90" s="493"/>
      <c r="V90" s="498" t="s">
        <v>42</v>
      </c>
    </row>
    <row r="91" spans="1:22" ht="20.25" customHeight="1" x14ac:dyDescent="0.25">
      <c r="A91" s="476" t="s">
        <v>159</v>
      </c>
      <c r="B91" s="476"/>
      <c r="C91" s="476"/>
      <c r="D91" s="476"/>
      <c r="E91" s="476"/>
      <c r="F91" s="476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150">
        <v>0</v>
      </c>
      <c r="M91" s="183" t="s">
        <v>42</v>
      </c>
      <c r="N91" s="480"/>
      <c r="O91" s="481"/>
      <c r="P91" s="481"/>
      <c r="Q91" s="482"/>
      <c r="R91" s="488"/>
      <c r="S91" s="489"/>
      <c r="T91" s="494"/>
      <c r="U91" s="495"/>
      <c r="V91" s="499"/>
    </row>
    <row r="92" spans="1:22" ht="27" customHeight="1" x14ac:dyDescent="0.25">
      <c r="A92" s="476" t="s">
        <v>160</v>
      </c>
      <c r="B92" s="476"/>
      <c r="C92" s="476"/>
      <c r="D92" s="476"/>
      <c r="E92" s="476"/>
      <c r="F92" s="476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150">
        <v>0</v>
      </c>
      <c r="M92" s="183" t="s">
        <v>42</v>
      </c>
      <c r="N92" s="483"/>
      <c r="O92" s="484"/>
      <c r="P92" s="484"/>
      <c r="Q92" s="485"/>
      <c r="R92" s="490"/>
      <c r="S92" s="491"/>
      <c r="T92" s="496"/>
      <c r="U92" s="497"/>
      <c r="V92" s="500"/>
    </row>
    <row r="93" spans="1:22" ht="24.75" customHeight="1" x14ac:dyDescent="0.25">
      <c r="A93" s="473" t="s">
        <v>162</v>
      </c>
      <c r="B93" s="473"/>
      <c r="C93" s="473"/>
      <c r="D93" s="473"/>
      <c r="E93" s="473"/>
      <c r="F93" s="473"/>
      <c r="G93" s="72">
        <f t="shared" ref="G93:L93" si="21">G84</f>
        <v>0</v>
      </c>
      <c r="H93" s="72">
        <f t="shared" si="21"/>
        <v>0</v>
      </c>
      <c r="I93" s="72">
        <f t="shared" si="21"/>
        <v>0</v>
      </c>
      <c r="J93" s="72">
        <f t="shared" si="21"/>
        <v>0</v>
      </c>
      <c r="K93" s="72">
        <f t="shared" si="21"/>
        <v>0</v>
      </c>
      <c r="L93" s="150">
        <f t="shared" si="21"/>
        <v>0</v>
      </c>
      <c r="M93" s="151" t="s">
        <v>42</v>
      </c>
      <c r="N93" s="353" t="s">
        <v>231</v>
      </c>
      <c r="O93" s="354"/>
      <c r="P93" s="354"/>
      <c r="Q93" s="355"/>
      <c r="R93" s="356" t="s">
        <v>42</v>
      </c>
      <c r="S93" s="357"/>
      <c r="T93" s="433">
        <f>SUM(T84:T86)</f>
        <v>1.4666666666666668</v>
      </c>
      <c r="U93" s="434"/>
      <c r="V93" s="155" t="s">
        <v>42</v>
      </c>
    </row>
    <row r="94" spans="1:22" ht="45" customHeight="1" x14ac:dyDescent="0.25">
      <c r="A94" s="404" t="s">
        <v>164</v>
      </c>
      <c r="B94" s="405"/>
      <c r="C94" s="405"/>
      <c r="D94" s="405"/>
      <c r="E94" s="405"/>
      <c r="F94" s="501"/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150">
        <v>0</v>
      </c>
      <c r="M94" s="151" t="s">
        <v>42</v>
      </c>
      <c r="N94" s="353" t="s">
        <v>232</v>
      </c>
      <c r="O94" s="354"/>
      <c r="P94" s="354"/>
      <c r="Q94" s="355"/>
      <c r="R94" s="356" t="s">
        <v>42</v>
      </c>
      <c r="S94" s="357"/>
      <c r="T94" s="502">
        <v>3</v>
      </c>
      <c r="U94" s="503"/>
      <c r="V94" s="155" t="s">
        <v>42</v>
      </c>
    </row>
    <row r="95" spans="1:22" ht="28.5" customHeight="1" x14ac:dyDescent="0.25">
      <c r="A95" s="404" t="s">
        <v>166</v>
      </c>
      <c r="B95" s="405"/>
      <c r="C95" s="405"/>
      <c r="D95" s="405"/>
      <c r="E95" s="405"/>
      <c r="F95" s="501"/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150">
        <v>0</v>
      </c>
      <c r="M95" s="151" t="s">
        <v>42</v>
      </c>
      <c r="N95" s="360" t="s">
        <v>233</v>
      </c>
      <c r="O95" s="361"/>
      <c r="P95" s="361"/>
      <c r="Q95" s="362"/>
      <c r="R95" s="507" t="s">
        <v>42</v>
      </c>
      <c r="S95" s="507"/>
      <c r="T95" s="508">
        <f>T93/T94</f>
        <v>0.48888888888888893</v>
      </c>
      <c r="U95" s="509"/>
      <c r="V95" s="453" t="s">
        <v>42</v>
      </c>
    </row>
    <row r="96" spans="1:22" ht="27" customHeight="1" x14ac:dyDescent="0.25">
      <c r="A96" s="512" t="s">
        <v>168</v>
      </c>
      <c r="B96" s="513"/>
      <c r="C96" s="513"/>
      <c r="D96" s="513"/>
      <c r="E96" s="513"/>
      <c r="F96" s="514"/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150">
        <v>0</v>
      </c>
      <c r="M96" s="151" t="s">
        <v>42</v>
      </c>
      <c r="N96" s="504"/>
      <c r="O96" s="505"/>
      <c r="P96" s="505"/>
      <c r="Q96" s="506"/>
      <c r="R96" s="507"/>
      <c r="S96" s="507"/>
      <c r="T96" s="510"/>
      <c r="U96" s="511"/>
      <c r="V96" s="454"/>
    </row>
    <row r="97" spans="1:22" ht="33.75" customHeight="1" x14ac:dyDescent="0.25">
      <c r="A97" s="184"/>
      <c r="B97" s="185"/>
      <c r="C97" s="185"/>
      <c r="D97" s="185"/>
      <c r="E97" s="185"/>
      <c r="F97" s="185"/>
      <c r="G97" s="186"/>
      <c r="H97" s="186"/>
      <c r="I97" s="186"/>
      <c r="J97" s="186"/>
      <c r="K97" s="186"/>
      <c r="L97" s="185"/>
      <c r="M97" s="185"/>
      <c r="N97" s="515" t="s">
        <v>234</v>
      </c>
      <c r="O97" s="516"/>
      <c r="P97" s="516"/>
      <c r="Q97" s="517"/>
      <c r="R97" s="518">
        <f>0.5*R90+0.3*T95+0.2*M88</f>
        <v>0.54499999999999993</v>
      </c>
      <c r="S97" s="519"/>
      <c r="T97" s="519"/>
      <c r="U97" s="520"/>
      <c r="V97" s="187" t="s">
        <v>42</v>
      </c>
    </row>
    <row r="98" spans="1:22" ht="22.5" customHeight="1" x14ac:dyDescent="0.25">
      <c r="A98" s="188"/>
      <c r="B98" s="152"/>
      <c r="C98" s="152"/>
      <c r="D98" s="152"/>
      <c r="E98" s="152"/>
      <c r="F98" s="152"/>
      <c r="G98" s="189"/>
      <c r="H98" s="189"/>
      <c r="I98" s="189"/>
      <c r="J98" s="189"/>
      <c r="K98" s="189"/>
      <c r="L98" s="152"/>
      <c r="M98" s="152"/>
      <c r="N98" s="378" t="s">
        <v>235</v>
      </c>
      <c r="O98" s="379"/>
      <c r="P98" s="379"/>
      <c r="Q98" s="380"/>
      <c r="R98" s="381" t="str">
        <f>IF(R97&gt;=0.95,"Высокая эффективность",IF(AND(R97&lt;0.95,R97&gt;=0.8),"Средняя эффективность",IF(AND(R97&lt;0.8,R97&gt;=0.7),"Эффективность удовлетворительная",IF(R97&lt;0.7,"Эффективность неудовлетворительная",""))))</f>
        <v>Эффективность неудовлетворительная</v>
      </c>
      <c r="S98" s="381"/>
      <c r="T98" s="381"/>
      <c r="U98" s="381"/>
      <c r="V98" s="187" t="s">
        <v>42</v>
      </c>
    </row>
    <row r="99" spans="1:22" ht="22.5" customHeight="1" x14ac:dyDescent="0.25">
      <c r="A99" s="106"/>
      <c r="B99" s="106"/>
      <c r="C99" s="106"/>
      <c r="D99" s="106"/>
      <c r="E99" s="106"/>
      <c r="F99" s="106"/>
      <c r="G99" s="105"/>
      <c r="H99" s="105"/>
      <c r="I99" s="105"/>
      <c r="J99" s="105"/>
      <c r="K99" s="105"/>
      <c r="L99" s="106"/>
      <c r="M99" s="106"/>
      <c r="N99" s="154"/>
      <c r="O99" s="178"/>
      <c r="P99" s="178"/>
      <c r="Q99" s="178"/>
      <c r="R99" s="88"/>
      <c r="S99" s="88"/>
      <c r="T99" s="190"/>
      <c r="U99" s="179"/>
      <c r="V99" s="179"/>
    </row>
    <row r="100" spans="1:22" ht="15.75" x14ac:dyDescent="0.25">
      <c r="A100" s="521" t="s">
        <v>236</v>
      </c>
      <c r="B100" s="522"/>
      <c r="C100" s="522"/>
      <c r="D100" s="522"/>
      <c r="E100" s="522"/>
      <c r="F100" s="522"/>
      <c r="G100" s="523"/>
      <c r="H100" s="523"/>
      <c r="I100" s="523"/>
      <c r="J100" s="523"/>
      <c r="K100" s="523"/>
      <c r="L100" s="522"/>
      <c r="M100" s="522"/>
      <c r="N100" s="522"/>
      <c r="O100" s="522"/>
      <c r="P100" s="522"/>
      <c r="Q100" s="522"/>
      <c r="R100" s="522"/>
      <c r="S100" s="522"/>
      <c r="T100" s="522"/>
      <c r="U100" s="522"/>
      <c r="V100" s="522"/>
    </row>
    <row r="101" spans="1:22" ht="138.75" customHeight="1" x14ac:dyDescent="0.25">
      <c r="A101" s="191" t="s">
        <v>55</v>
      </c>
      <c r="B101" s="117" t="s">
        <v>237</v>
      </c>
      <c r="C101" s="117" t="s">
        <v>56</v>
      </c>
      <c r="D101" s="524" t="s">
        <v>238</v>
      </c>
      <c r="E101" s="525"/>
      <c r="F101" s="525"/>
      <c r="G101" s="526"/>
      <c r="H101" s="526"/>
      <c r="I101" s="526"/>
      <c r="J101" s="526"/>
      <c r="K101" s="526"/>
      <c r="L101" s="525"/>
      <c r="M101" s="525"/>
      <c r="N101" s="40" t="s">
        <v>239</v>
      </c>
      <c r="O101" s="24" t="s">
        <v>41</v>
      </c>
      <c r="P101" s="24">
        <v>100</v>
      </c>
      <c r="Q101" s="192">
        <v>81.2</v>
      </c>
      <c r="R101" s="26" t="s">
        <v>42</v>
      </c>
      <c r="S101" s="193" t="s">
        <v>42</v>
      </c>
      <c r="T101" s="193" t="s">
        <v>42</v>
      </c>
      <c r="U101" s="193" t="s">
        <v>42</v>
      </c>
      <c r="V101" s="44" t="s">
        <v>66</v>
      </c>
    </row>
    <row r="102" spans="1:22" ht="89.25" customHeight="1" x14ac:dyDescent="0.25">
      <c r="A102" s="191" t="s">
        <v>55</v>
      </c>
      <c r="B102" s="117" t="s">
        <v>237</v>
      </c>
      <c r="C102" s="117" t="s">
        <v>56</v>
      </c>
      <c r="D102" s="464" t="s">
        <v>240</v>
      </c>
      <c r="E102" s="465"/>
      <c r="F102" s="465"/>
      <c r="G102" s="466"/>
      <c r="H102" s="466"/>
      <c r="I102" s="466"/>
      <c r="J102" s="466"/>
      <c r="K102" s="466"/>
      <c r="L102" s="465"/>
      <c r="M102" s="465"/>
      <c r="N102" s="40" t="s">
        <v>241</v>
      </c>
      <c r="O102" s="24" t="s">
        <v>41</v>
      </c>
      <c r="P102" s="24">
        <v>100</v>
      </c>
      <c r="Q102" s="192">
        <v>81.2</v>
      </c>
      <c r="R102" s="26" t="s">
        <v>42</v>
      </c>
      <c r="S102" s="193" t="s">
        <v>42</v>
      </c>
      <c r="T102" s="193" t="s">
        <v>42</v>
      </c>
      <c r="U102" s="193" t="s">
        <v>42</v>
      </c>
      <c r="V102" s="44" t="s">
        <v>66</v>
      </c>
    </row>
    <row r="103" spans="1:22" ht="15.75" x14ac:dyDescent="0.25">
      <c r="A103" s="194" t="s">
        <v>55</v>
      </c>
      <c r="B103" s="65" t="s">
        <v>237</v>
      </c>
      <c r="C103" s="65" t="s">
        <v>180</v>
      </c>
      <c r="D103" s="184"/>
      <c r="E103" s="310" t="s">
        <v>242</v>
      </c>
      <c r="F103" s="310"/>
      <c r="G103" s="311"/>
      <c r="H103" s="311"/>
      <c r="I103" s="311"/>
      <c r="J103" s="311"/>
      <c r="K103" s="311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</row>
    <row r="104" spans="1:22" ht="112.5" customHeight="1" x14ac:dyDescent="0.25">
      <c r="A104" s="60" t="s">
        <v>55</v>
      </c>
      <c r="B104" s="195" t="s">
        <v>237</v>
      </c>
      <c r="C104" s="61" t="s">
        <v>243</v>
      </c>
      <c r="D104" s="84" t="s">
        <v>244</v>
      </c>
      <c r="E104" s="64" t="s">
        <v>245</v>
      </c>
      <c r="F104" s="62" t="s">
        <v>88</v>
      </c>
      <c r="G104" s="196">
        <v>9014.7999999999993</v>
      </c>
      <c r="H104" s="196">
        <v>8788.11</v>
      </c>
      <c r="I104" s="197">
        <v>29.56</v>
      </c>
      <c r="J104" s="196">
        <v>4.5</v>
      </c>
      <c r="K104" s="174">
        <f t="shared" ref="K104:K117" si="22">H104-I104+J104</f>
        <v>8763.0500000000011</v>
      </c>
      <c r="L104" s="198"/>
      <c r="M104" s="56">
        <f t="shared" ref="M104:M132" si="23">IF((K104/(G104-L104))&lt;1,(K104/(G104-L104)),1)</f>
        <v>0.97207370102498136</v>
      </c>
      <c r="N104" s="57" t="s">
        <v>246</v>
      </c>
      <c r="O104" s="199" t="s">
        <v>41</v>
      </c>
      <c r="P104" s="51">
        <v>100</v>
      </c>
      <c r="Q104" s="46">
        <v>100</v>
      </c>
      <c r="R104" s="200" t="s">
        <v>42</v>
      </c>
      <c r="S104" s="200" t="s">
        <v>42</v>
      </c>
      <c r="T104" s="59">
        <f t="shared" ref="T104:T117" si="24">IF((Q104/P104)&lt;1,Q104/P104,1)</f>
        <v>1</v>
      </c>
      <c r="U104" s="200" t="s">
        <v>42</v>
      </c>
      <c r="V104" s="201" t="s">
        <v>51</v>
      </c>
    </row>
    <row r="105" spans="1:22" ht="108" customHeight="1" x14ac:dyDescent="0.25">
      <c r="A105" s="202" t="s">
        <v>55</v>
      </c>
      <c r="B105" s="60" t="s">
        <v>237</v>
      </c>
      <c r="C105" s="67" t="s">
        <v>247</v>
      </c>
      <c r="D105" s="84" t="s">
        <v>248</v>
      </c>
      <c r="E105" s="64" t="s">
        <v>249</v>
      </c>
      <c r="F105" s="62" t="s">
        <v>75</v>
      </c>
      <c r="G105" s="203">
        <v>5952.1</v>
      </c>
      <c r="H105" s="203">
        <v>5863.76</v>
      </c>
      <c r="I105" s="203">
        <v>0</v>
      </c>
      <c r="J105" s="203">
        <v>0</v>
      </c>
      <c r="K105" s="174">
        <f t="shared" si="22"/>
        <v>5863.76</v>
      </c>
      <c r="L105" s="198"/>
      <c r="M105" s="56">
        <f t="shared" si="23"/>
        <v>0.98515817946607076</v>
      </c>
      <c r="N105" s="57" t="s">
        <v>250</v>
      </c>
      <c r="O105" s="199" t="s">
        <v>77</v>
      </c>
      <c r="P105" s="204">
        <v>135</v>
      </c>
      <c r="Q105" s="177">
        <v>139</v>
      </c>
      <c r="R105" s="200" t="s">
        <v>42</v>
      </c>
      <c r="S105" s="200" t="s">
        <v>42</v>
      </c>
      <c r="T105" s="59">
        <f t="shared" si="24"/>
        <v>1</v>
      </c>
      <c r="U105" s="200" t="s">
        <v>42</v>
      </c>
      <c r="V105" s="141" t="s">
        <v>51</v>
      </c>
    </row>
    <row r="106" spans="1:22" ht="171.75" customHeight="1" x14ac:dyDescent="0.25">
      <c r="A106" s="202" t="s">
        <v>55</v>
      </c>
      <c r="B106" s="60" t="s">
        <v>237</v>
      </c>
      <c r="C106" s="61" t="s">
        <v>251</v>
      </c>
      <c r="D106" s="62" t="s">
        <v>252</v>
      </c>
      <c r="E106" s="205" t="s">
        <v>253</v>
      </c>
      <c r="F106" s="62" t="s">
        <v>75</v>
      </c>
      <c r="G106" s="203">
        <v>5745.42</v>
      </c>
      <c r="H106" s="203">
        <v>5436.03</v>
      </c>
      <c r="I106" s="203">
        <v>0</v>
      </c>
      <c r="J106" s="203">
        <v>0</v>
      </c>
      <c r="K106" s="174">
        <f t="shared" si="22"/>
        <v>5436.03</v>
      </c>
      <c r="L106" s="198"/>
      <c r="M106" s="56">
        <f t="shared" si="23"/>
        <v>0.94615015090280596</v>
      </c>
      <c r="N106" s="57" t="s">
        <v>254</v>
      </c>
      <c r="O106" s="199" t="s">
        <v>41</v>
      </c>
      <c r="P106" s="204">
        <v>0</v>
      </c>
      <c r="Q106" s="177">
        <v>0</v>
      </c>
      <c r="R106" s="200" t="s">
        <v>42</v>
      </c>
      <c r="S106" s="200" t="s">
        <v>42</v>
      </c>
      <c r="T106" s="200" t="s">
        <v>42</v>
      </c>
      <c r="U106" s="206">
        <f>IFERROR(P106/Q106,1)</f>
        <v>1</v>
      </c>
      <c r="V106" s="207" t="s">
        <v>51</v>
      </c>
    </row>
    <row r="107" spans="1:22" ht="108" customHeight="1" x14ac:dyDescent="0.25">
      <c r="A107" s="60" t="s">
        <v>55</v>
      </c>
      <c r="B107" s="60" t="s">
        <v>237</v>
      </c>
      <c r="C107" s="67" t="s">
        <v>255</v>
      </c>
      <c r="D107" s="62" t="s">
        <v>256</v>
      </c>
      <c r="E107" s="64" t="s">
        <v>245</v>
      </c>
      <c r="F107" s="62" t="s">
        <v>88</v>
      </c>
      <c r="G107" s="196">
        <v>1096.9000000000001</v>
      </c>
      <c r="H107" s="196">
        <v>0</v>
      </c>
      <c r="I107" s="196">
        <v>0</v>
      </c>
      <c r="J107" s="196">
        <v>0</v>
      </c>
      <c r="K107" s="174">
        <f t="shared" si="22"/>
        <v>0</v>
      </c>
      <c r="L107" s="198"/>
      <c r="M107" s="56">
        <f t="shared" si="23"/>
        <v>0</v>
      </c>
      <c r="N107" s="57" t="s">
        <v>257</v>
      </c>
      <c r="O107" s="199" t="s">
        <v>41</v>
      </c>
      <c r="P107" s="204">
        <v>100</v>
      </c>
      <c r="Q107" s="177">
        <v>0</v>
      </c>
      <c r="R107" s="200" t="s">
        <v>42</v>
      </c>
      <c r="S107" s="200" t="s">
        <v>42</v>
      </c>
      <c r="T107" s="59">
        <f t="shared" si="24"/>
        <v>0</v>
      </c>
      <c r="U107" s="200" t="s">
        <v>42</v>
      </c>
      <c r="V107" s="141" t="s">
        <v>258</v>
      </c>
    </row>
    <row r="108" spans="1:22" ht="170.25" customHeight="1" x14ac:dyDescent="0.25">
      <c r="A108" s="60" t="s">
        <v>55</v>
      </c>
      <c r="B108" s="60" t="s">
        <v>237</v>
      </c>
      <c r="C108" s="67" t="s">
        <v>259</v>
      </c>
      <c r="D108" s="84" t="s">
        <v>260</v>
      </c>
      <c r="E108" s="64" t="s">
        <v>245</v>
      </c>
      <c r="F108" s="62" t="s">
        <v>88</v>
      </c>
      <c r="G108" s="196">
        <v>0</v>
      </c>
      <c r="H108" s="208">
        <v>0</v>
      </c>
      <c r="I108" s="208">
        <v>0</v>
      </c>
      <c r="J108" s="208">
        <v>0</v>
      </c>
      <c r="K108" s="174">
        <f t="shared" si="22"/>
        <v>0</v>
      </c>
      <c r="L108" s="198"/>
      <c r="M108" s="56" t="e">
        <f t="shared" si="23"/>
        <v>#DIV/0!</v>
      </c>
      <c r="N108" s="209" t="s">
        <v>261</v>
      </c>
      <c r="O108" s="199" t="s">
        <v>41</v>
      </c>
      <c r="P108" s="51">
        <v>100</v>
      </c>
      <c r="Q108" s="177">
        <v>100</v>
      </c>
      <c r="R108" s="200" t="s">
        <v>42</v>
      </c>
      <c r="S108" s="200" t="s">
        <v>42</v>
      </c>
      <c r="T108" s="59">
        <f t="shared" si="24"/>
        <v>1</v>
      </c>
      <c r="U108" s="200" t="s">
        <v>42</v>
      </c>
      <c r="V108" s="35" t="s">
        <v>51</v>
      </c>
    </row>
    <row r="109" spans="1:22" ht="138" customHeight="1" x14ac:dyDescent="0.25">
      <c r="A109" s="202" t="s">
        <v>55</v>
      </c>
      <c r="B109" s="60" t="s">
        <v>237</v>
      </c>
      <c r="C109" s="61" t="s">
        <v>262</v>
      </c>
      <c r="D109" s="84" t="s">
        <v>263</v>
      </c>
      <c r="E109" s="64" t="s">
        <v>264</v>
      </c>
      <c r="F109" s="64" t="s">
        <v>265</v>
      </c>
      <c r="G109" s="54">
        <v>0</v>
      </c>
      <c r="H109" s="54">
        <v>0</v>
      </c>
      <c r="I109" s="54">
        <v>0</v>
      </c>
      <c r="J109" s="54">
        <v>0</v>
      </c>
      <c r="K109" s="174">
        <f t="shared" si="22"/>
        <v>0</v>
      </c>
      <c r="L109" s="210">
        <v>0</v>
      </c>
      <c r="M109" s="56" t="e">
        <f t="shared" si="23"/>
        <v>#DIV/0!</v>
      </c>
      <c r="N109" s="209" t="s">
        <v>266</v>
      </c>
      <c r="O109" s="136" t="s">
        <v>267</v>
      </c>
      <c r="P109" s="204">
        <v>12654</v>
      </c>
      <c r="Q109" s="177">
        <v>12905</v>
      </c>
      <c r="R109" s="200" t="s">
        <v>42</v>
      </c>
      <c r="S109" s="200" t="s">
        <v>42</v>
      </c>
      <c r="T109" s="200" t="s">
        <v>42</v>
      </c>
      <c r="U109" s="59">
        <f t="shared" ref="U109:U111" si="25">IF((P109/Q109)&lt;1,P109/Q109,1)</f>
        <v>0.98055017435102676</v>
      </c>
      <c r="V109" s="42" t="s">
        <v>268</v>
      </c>
    </row>
    <row r="110" spans="1:22" ht="135" customHeight="1" x14ac:dyDescent="0.25">
      <c r="A110" s="202" t="s">
        <v>55</v>
      </c>
      <c r="B110" s="60" t="s">
        <v>237</v>
      </c>
      <c r="C110" s="61" t="s">
        <v>220</v>
      </c>
      <c r="D110" s="84" t="s">
        <v>269</v>
      </c>
      <c r="E110" s="64" t="s">
        <v>264</v>
      </c>
      <c r="F110" s="64" t="s">
        <v>265</v>
      </c>
      <c r="G110" s="54">
        <v>0</v>
      </c>
      <c r="H110" s="54">
        <v>0</v>
      </c>
      <c r="I110" s="54">
        <v>0</v>
      </c>
      <c r="J110" s="54">
        <v>0</v>
      </c>
      <c r="K110" s="174">
        <f t="shared" si="22"/>
        <v>0</v>
      </c>
      <c r="L110" s="210">
        <v>0</v>
      </c>
      <c r="M110" s="56" t="e">
        <f t="shared" si="23"/>
        <v>#DIV/0!</v>
      </c>
      <c r="N110" s="209" t="s">
        <v>270</v>
      </c>
      <c r="O110" s="136" t="s">
        <v>271</v>
      </c>
      <c r="P110" s="204">
        <v>42.7</v>
      </c>
      <c r="Q110" s="177">
        <v>34.082000000000001</v>
      </c>
      <c r="R110" s="200" t="s">
        <v>42</v>
      </c>
      <c r="S110" s="200" t="s">
        <v>42</v>
      </c>
      <c r="T110" s="200" t="s">
        <v>42</v>
      </c>
      <c r="U110" s="59">
        <f t="shared" si="25"/>
        <v>1</v>
      </c>
      <c r="V110" s="35" t="s">
        <v>51</v>
      </c>
    </row>
    <row r="111" spans="1:22" ht="135" customHeight="1" x14ac:dyDescent="0.25">
      <c r="A111" s="202" t="s">
        <v>55</v>
      </c>
      <c r="B111" s="60" t="s">
        <v>237</v>
      </c>
      <c r="C111" s="61" t="s">
        <v>224</v>
      </c>
      <c r="D111" s="84" t="s">
        <v>272</v>
      </c>
      <c r="E111" s="64" t="s">
        <v>264</v>
      </c>
      <c r="F111" s="64" t="s">
        <v>265</v>
      </c>
      <c r="G111" s="54">
        <v>0</v>
      </c>
      <c r="H111" s="54">
        <v>0</v>
      </c>
      <c r="I111" s="54">
        <v>0</v>
      </c>
      <c r="J111" s="54">
        <v>0</v>
      </c>
      <c r="K111" s="174">
        <f t="shared" si="22"/>
        <v>0</v>
      </c>
      <c r="L111" s="210">
        <v>0</v>
      </c>
      <c r="M111" s="56" t="e">
        <f t="shared" si="23"/>
        <v>#DIV/0!</v>
      </c>
      <c r="N111" s="209" t="s">
        <v>273</v>
      </c>
      <c r="O111" s="199" t="s">
        <v>271</v>
      </c>
      <c r="P111" s="204">
        <v>132.5</v>
      </c>
      <c r="Q111" s="211">
        <v>114</v>
      </c>
      <c r="R111" s="200" t="s">
        <v>42</v>
      </c>
      <c r="S111" s="200" t="s">
        <v>42</v>
      </c>
      <c r="T111" s="200" t="s">
        <v>42</v>
      </c>
      <c r="U111" s="59">
        <f t="shared" si="25"/>
        <v>1</v>
      </c>
      <c r="V111" s="141" t="s">
        <v>51</v>
      </c>
    </row>
    <row r="112" spans="1:22" ht="128.25" customHeight="1" x14ac:dyDescent="0.25">
      <c r="A112" s="202" t="s">
        <v>55</v>
      </c>
      <c r="B112" s="60" t="s">
        <v>237</v>
      </c>
      <c r="C112" s="61" t="s">
        <v>274</v>
      </c>
      <c r="D112" s="84" t="s">
        <v>275</v>
      </c>
      <c r="E112" s="62" t="s">
        <v>264</v>
      </c>
      <c r="F112" s="62" t="s">
        <v>265</v>
      </c>
      <c r="G112" s="54">
        <v>0</v>
      </c>
      <c r="H112" s="54">
        <v>0</v>
      </c>
      <c r="I112" s="54">
        <v>0</v>
      </c>
      <c r="J112" s="54">
        <v>0</v>
      </c>
      <c r="K112" s="174">
        <f t="shared" si="22"/>
        <v>0</v>
      </c>
      <c r="L112" s="210">
        <v>0</v>
      </c>
      <c r="M112" s="56" t="e">
        <f t="shared" si="23"/>
        <v>#DIV/0!</v>
      </c>
      <c r="N112" s="209" t="s">
        <v>276</v>
      </c>
      <c r="O112" s="199" t="s">
        <v>41</v>
      </c>
      <c r="P112" s="51">
        <v>100</v>
      </c>
      <c r="Q112" s="177">
        <v>100</v>
      </c>
      <c r="R112" s="200" t="s">
        <v>42</v>
      </c>
      <c r="S112" s="200" t="s">
        <v>42</v>
      </c>
      <c r="T112" s="59">
        <f t="shared" si="24"/>
        <v>1</v>
      </c>
      <c r="U112" s="200" t="s">
        <v>42</v>
      </c>
      <c r="V112" s="141" t="s">
        <v>51</v>
      </c>
    </row>
    <row r="113" spans="1:22" ht="116.25" customHeight="1" x14ac:dyDescent="0.25">
      <c r="A113" s="202" t="s">
        <v>55</v>
      </c>
      <c r="B113" s="60" t="s">
        <v>237</v>
      </c>
      <c r="C113" s="67" t="s">
        <v>277</v>
      </c>
      <c r="D113" s="84" t="s">
        <v>278</v>
      </c>
      <c r="E113" s="64" t="s">
        <v>264</v>
      </c>
      <c r="F113" s="62" t="s">
        <v>265</v>
      </c>
      <c r="G113" s="54">
        <v>0</v>
      </c>
      <c r="H113" s="54">
        <v>0</v>
      </c>
      <c r="I113" s="54">
        <v>0</v>
      </c>
      <c r="J113" s="54">
        <v>0</v>
      </c>
      <c r="K113" s="174">
        <f t="shared" si="22"/>
        <v>0</v>
      </c>
      <c r="L113" s="210">
        <v>0</v>
      </c>
      <c r="M113" s="56" t="e">
        <f t="shared" si="23"/>
        <v>#DIV/0!</v>
      </c>
      <c r="N113" s="209" t="s">
        <v>279</v>
      </c>
      <c r="O113" s="199" t="s">
        <v>41</v>
      </c>
      <c r="P113" s="81">
        <v>15</v>
      </c>
      <c r="Q113" s="212">
        <v>0</v>
      </c>
      <c r="R113" s="200" t="s">
        <v>42</v>
      </c>
      <c r="S113" s="200" t="s">
        <v>42</v>
      </c>
      <c r="T113" s="59">
        <f t="shared" si="24"/>
        <v>0</v>
      </c>
      <c r="U113" s="200" t="s">
        <v>42</v>
      </c>
      <c r="V113" s="213" t="s">
        <v>280</v>
      </c>
    </row>
    <row r="114" spans="1:22" ht="151.5" customHeight="1" x14ac:dyDescent="0.25">
      <c r="A114" s="202" t="s">
        <v>55</v>
      </c>
      <c r="B114" s="60" t="s">
        <v>237</v>
      </c>
      <c r="C114" s="67" t="s">
        <v>281</v>
      </c>
      <c r="D114" s="84" t="s">
        <v>282</v>
      </c>
      <c r="E114" s="64" t="s">
        <v>264</v>
      </c>
      <c r="F114" s="62" t="s">
        <v>265</v>
      </c>
      <c r="G114" s="54">
        <v>0</v>
      </c>
      <c r="H114" s="54">
        <v>0</v>
      </c>
      <c r="I114" s="54">
        <v>0</v>
      </c>
      <c r="J114" s="54">
        <v>0</v>
      </c>
      <c r="K114" s="174">
        <f t="shared" si="22"/>
        <v>0</v>
      </c>
      <c r="L114" s="210">
        <v>0</v>
      </c>
      <c r="M114" s="56" t="e">
        <f t="shared" si="23"/>
        <v>#DIV/0!</v>
      </c>
      <c r="N114" s="209" t="s">
        <v>283</v>
      </c>
      <c r="O114" s="199" t="s">
        <v>41</v>
      </c>
      <c r="P114" s="51">
        <v>100</v>
      </c>
      <c r="Q114" s="177">
        <v>100</v>
      </c>
      <c r="R114" s="200" t="s">
        <v>42</v>
      </c>
      <c r="S114" s="200" t="s">
        <v>42</v>
      </c>
      <c r="T114" s="59">
        <f t="shared" si="24"/>
        <v>1</v>
      </c>
      <c r="U114" s="200" t="s">
        <v>42</v>
      </c>
      <c r="V114" s="141" t="s">
        <v>51</v>
      </c>
    </row>
    <row r="115" spans="1:22" ht="120" customHeight="1" x14ac:dyDescent="0.25">
      <c r="A115" s="60" t="s">
        <v>55</v>
      </c>
      <c r="B115" s="60" t="s">
        <v>237</v>
      </c>
      <c r="C115" s="67" t="s">
        <v>284</v>
      </c>
      <c r="D115" s="84" t="s">
        <v>285</v>
      </c>
      <c r="E115" s="64" t="s">
        <v>264</v>
      </c>
      <c r="F115" s="62" t="s">
        <v>265</v>
      </c>
      <c r="G115" s="54">
        <v>0</v>
      </c>
      <c r="H115" s="54">
        <v>0</v>
      </c>
      <c r="I115" s="54">
        <v>0</v>
      </c>
      <c r="J115" s="54">
        <v>0</v>
      </c>
      <c r="K115" s="174">
        <f t="shared" si="22"/>
        <v>0</v>
      </c>
      <c r="L115" s="210">
        <v>0</v>
      </c>
      <c r="M115" s="56" t="e">
        <f t="shared" si="23"/>
        <v>#DIV/0!</v>
      </c>
      <c r="N115" s="209" t="s">
        <v>286</v>
      </c>
      <c r="O115" s="199" t="s">
        <v>287</v>
      </c>
      <c r="P115" s="204">
        <v>0.7</v>
      </c>
      <c r="Q115" s="177">
        <v>178.6</v>
      </c>
      <c r="R115" s="200" t="s">
        <v>42</v>
      </c>
      <c r="S115" s="200" t="s">
        <v>42</v>
      </c>
      <c r="T115" s="59">
        <f t="shared" si="24"/>
        <v>1</v>
      </c>
      <c r="U115" s="200" t="s">
        <v>42</v>
      </c>
      <c r="V115" s="214" t="s">
        <v>51</v>
      </c>
    </row>
    <row r="116" spans="1:22" ht="114.75" customHeight="1" x14ac:dyDescent="0.25">
      <c r="A116" s="60" t="s">
        <v>55</v>
      </c>
      <c r="B116" s="60" t="s">
        <v>237</v>
      </c>
      <c r="C116" s="67" t="s">
        <v>288</v>
      </c>
      <c r="D116" s="84" t="s">
        <v>289</v>
      </c>
      <c r="E116" s="64" t="s">
        <v>264</v>
      </c>
      <c r="F116" s="62" t="s">
        <v>265</v>
      </c>
      <c r="G116" s="54">
        <v>0</v>
      </c>
      <c r="H116" s="54">
        <v>0</v>
      </c>
      <c r="I116" s="54">
        <v>0</v>
      </c>
      <c r="J116" s="54">
        <v>0</v>
      </c>
      <c r="K116" s="174">
        <f t="shared" si="22"/>
        <v>0</v>
      </c>
      <c r="L116" s="210">
        <v>0</v>
      </c>
      <c r="M116" s="56" t="e">
        <f t="shared" si="23"/>
        <v>#DIV/0!</v>
      </c>
      <c r="N116" s="209" t="s">
        <v>290</v>
      </c>
      <c r="O116" s="199" t="s">
        <v>41</v>
      </c>
      <c r="P116" s="123">
        <v>100</v>
      </c>
      <c r="Q116" s="215">
        <v>91.29</v>
      </c>
      <c r="R116" s="200" t="s">
        <v>42</v>
      </c>
      <c r="S116" s="200" t="s">
        <v>42</v>
      </c>
      <c r="T116" s="59">
        <f t="shared" si="24"/>
        <v>0.91290000000000004</v>
      </c>
      <c r="U116" s="200" t="s">
        <v>42</v>
      </c>
      <c r="V116" s="33" t="s">
        <v>291</v>
      </c>
    </row>
    <row r="117" spans="1:22" ht="67.5" customHeight="1" x14ac:dyDescent="0.25">
      <c r="A117" s="60" t="s">
        <v>55</v>
      </c>
      <c r="B117" s="60" t="s">
        <v>237</v>
      </c>
      <c r="C117" s="67" t="s">
        <v>292</v>
      </c>
      <c r="D117" s="84" t="s">
        <v>293</v>
      </c>
      <c r="E117" s="64" t="s">
        <v>245</v>
      </c>
      <c r="F117" s="62" t="s">
        <v>265</v>
      </c>
      <c r="G117" s="54">
        <v>0</v>
      </c>
      <c r="H117" s="54">
        <v>0</v>
      </c>
      <c r="I117" s="54">
        <v>0</v>
      </c>
      <c r="J117" s="54">
        <v>0</v>
      </c>
      <c r="K117" s="174">
        <f t="shared" si="22"/>
        <v>0</v>
      </c>
      <c r="L117" s="210">
        <v>0</v>
      </c>
      <c r="M117" s="56" t="e">
        <f t="shared" si="23"/>
        <v>#DIV/0!</v>
      </c>
      <c r="N117" s="216" t="s">
        <v>294</v>
      </c>
      <c r="O117" s="199" t="s">
        <v>90</v>
      </c>
      <c r="P117" s="204">
        <v>9</v>
      </c>
      <c r="Q117" s="177">
        <v>9</v>
      </c>
      <c r="R117" s="200" t="s">
        <v>42</v>
      </c>
      <c r="S117" s="200" t="s">
        <v>42</v>
      </c>
      <c r="T117" s="59">
        <f t="shared" si="24"/>
        <v>1</v>
      </c>
      <c r="U117" s="200" t="s">
        <v>42</v>
      </c>
      <c r="V117" s="35" t="s">
        <v>51</v>
      </c>
    </row>
    <row r="118" spans="1:22" ht="15" customHeight="1" x14ac:dyDescent="0.25">
      <c r="A118" s="527"/>
      <c r="B118" s="528"/>
      <c r="C118" s="528"/>
      <c r="D118" s="528"/>
      <c r="E118" s="528"/>
      <c r="F118" s="529"/>
      <c r="G118" s="217"/>
      <c r="H118" s="217"/>
      <c r="I118" s="217"/>
      <c r="J118" s="217"/>
      <c r="K118" s="217"/>
      <c r="L118" s="88"/>
      <c r="M118" s="88"/>
      <c r="N118" s="88"/>
      <c r="O118" s="88"/>
      <c r="P118" s="87"/>
      <c r="Q118" s="87"/>
      <c r="R118" s="88"/>
      <c r="S118" s="88"/>
      <c r="T118" s="120"/>
      <c r="U118" s="120"/>
      <c r="V118" s="120"/>
    </row>
    <row r="119" spans="1:22" ht="15.75" x14ac:dyDescent="0.25">
      <c r="A119" s="530" t="s">
        <v>295</v>
      </c>
      <c r="B119" s="531"/>
      <c r="C119" s="531"/>
      <c r="D119" s="531"/>
      <c r="E119" s="531"/>
      <c r="F119" s="532"/>
      <c r="G119" s="218"/>
      <c r="H119" s="218"/>
      <c r="I119" s="218"/>
      <c r="J119" s="218"/>
      <c r="K119" s="218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</row>
    <row r="120" spans="1:22" ht="18" customHeight="1" x14ac:dyDescent="0.25">
      <c r="A120" s="411" t="s">
        <v>153</v>
      </c>
      <c r="B120" s="412"/>
      <c r="C120" s="412"/>
      <c r="D120" s="412"/>
      <c r="E120" s="412"/>
      <c r="F120" s="413"/>
      <c r="G120" s="220">
        <f t="shared" ref="G120:L120" si="26">G121+G128</f>
        <v>21809.22</v>
      </c>
      <c r="H120" s="220">
        <f t="shared" si="26"/>
        <v>20087.900000000001</v>
      </c>
      <c r="I120" s="220">
        <f t="shared" si="26"/>
        <v>29.56</v>
      </c>
      <c r="J120" s="220">
        <f t="shared" si="26"/>
        <v>4.5</v>
      </c>
      <c r="K120" s="220">
        <f t="shared" si="26"/>
        <v>20062.840000000004</v>
      </c>
      <c r="L120" s="221">
        <f t="shared" si="26"/>
        <v>0</v>
      </c>
      <c r="M120" s="91">
        <f t="shared" si="23"/>
        <v>0.91992469240073704</v>
      </c>
      <c r="N120" s="406" t="s">
        <v>296</v>
      </c>
      <c r="O120" s="407"/>
      <c r="P120" s="407"/>
      <c r="Q120" s="408"/>
      <c r="R120" s="333">
        <v>0</v>
      </c>
      <c r="S120" s="334"/>
      <c r="T120" s="333" t="s">
        <v>42</v>
      </c>
      <c r="U120" s="334"/>
      <c r="V120" s="222" t="s">
        <v>42</v>
      </c>
    </row>
    <row r="121" spans="1:22" ht="33" customHeight="1" x14ac:dyDescent="0.25">
      <c r="A121" s="411" t="s">
        <v>155</v>
      </c>
      <c r="B121" s="412"/>
      <c r="C121" s="412"/>
      <c r="D121" s="412"/>
      <c r="E121" s="412"/>
      <c r="F121" s="413"/>
      <c r="G121" s="223">
        <f t="shared" ref="G121:L121" si="27">SUM(G123:G127)</f>
        <v>21809.22</v>
      </c>
      <c r="H121" s="223">
        <f t="shared" si="27"/>
        <v>20087.900000000001</v>
      </c>
      <c r="I121" s="223">
        <f t="shared" si="27"/>
        <v>29.56</v>
      </c>
      <c r="J121" s="223">
        <f t="shared" si="27"/>
        <v>4.5</v>
      </c>
      <c r="K121" s="223">
        <f t="shared" si="27"/>
        <v>20062.840000000004</v>
      </c>
      <c r="L121" s="224">
        <f t="shared" si="27"/>
        <v>0</v>
      </c>
      <c r="M121" s="225" t="s">
        <v>42</v>
      </c>
      <c r="N121" s="406" t="s">
        <v>297</v>
      </c>
      <c r="O121" s="407"/>
      <c r="P121" s="407"/>
      <c r="Q121" s="408"/>
      <c r="R121" s="335">
        <v>0</v>
      </c>
      <c r="S121" s="336"/>
      <c r="T121" s="333" t="s">
        <v>42</v>
      </c>
      <c r="U121" s="334"/>
      <c r="V121" s="222" t="s">
        <v>42</v>
      </c>
    </row>
    <row r="122" spans="1:22" ht="16.5" customHeight="1" x14ac:dyDescent="0.25">
      <c r="A122" s="404" t="s">
        <v>157</v>
      </c>
      <c r="B122" s="405"/>
      <c r="C122" s="405"/>
      <c r="D122" s="405"/>
      <c r="E122" s="405"/>
      <c r="F122" s="501"/>
      <c r="G122" s="226"/>
      <c r="H122" s="226"/>
      <c r="I122" s="226"/>
      <c r="J122" s="226"/>
      <c r="K122" s="226"/>
      <c r="L122" s="88"/>
      <c r="M122" s="95"/>
      <c r="N122" s="337" t="s">
        <v>298</v>
      </c>
      <c r="O122" s="338"/>
      <c r="P122" s="338"/>
      <c r="Q122" s="339"/>
      <c r="R122" s="533"/>
      <c r="S122" s="534"/>
      <c r="T122" s="422" t="s">
        <v>42</v>
      </c>
      <c r="U122" s="423"/>
      <c r="V122" s="539" t="s">
        <v>42</v>
      </c>
    </row>
    <row r="123" spans="1:22" ht="20.25" customHeight="1" x14ac:dyDescent="0.25">
      <c r="A123" s="404" t="s">
        <v>159</v>
      </c>
      <c r="B123" s="405"/>
      <c r="C123" s="405"/>
      <c r="D123" s="405"/>
      <c r="E123" s="405"/>
      <c r="F123" s="501"/>
      <c r="G123" s="227">
        <f t="shared" ref="G123:L123" si="28">SUM(G104,G107:G108)</f>
        <v>10111.699999999999</v>
      </c>
      <c r="H123" s="227">
        <f t="shared" si="28"/>
        <v>8788.11</v>
      </c>
      <c r="I123" s="227">
        <f t="shared" si="28"/>
        <v>29.56</v>
      </c>
      <c r="J123" s="227">
        <f t="shared" si="28"/>
        <v>4.5</v>
      </c>
      <c r="K123" s="227">
        <f t="shared" si="28"/>
        <v>8763.0500000000011</v>
      </c>
      <c r="L123" s="228">
        <f t="shared" si="28"/>
        <v>0</v>
      </c>
      <c r="M123" s="95" t="s">
        <v>42</v>
      </c>
      <c r="N123" s="340"/>
      <c r="O123" s="341"/>
      <c r="P123" s="341"/>
      <c r="Q123" s="342"/>
      <c r="R123" s="535"/>
      <c r="S123" s="536"/>
      <c r="T123" s="424"/>
      <c r="U123" s="425"/>
      <c r="V123" s="540"/>
    </row>
    <row r="124" spans="1:22" ht="33.75" customHeight="1" x14ac:dyDescent="0.25">
      <c r="A124" s="404" t="s">
        <v>160</v>
      </c>
      <c r="B124" s="405"/>
      <c r="C124" s="405"/>
      <c r="D124" s="405"/>
      <c r="E124" s="405"/>
      <c r="F124" s="501"/>
      <c r="G124" s="227">
        <v>0</v>
      </c>
      <c r="H124" s="227">
        <v>0</v>
      </c>
      <c r="I124" s="227">
        <v>0</v>
      </c>
      <c r="J124" s="227">
        <v>0</v>
      </c>
      <c r="K124" s="227">
        <v>0</v>
      </c>
      <c r="L124" s="228">
        <v>0</v>
      </c>
      <c r="M124" s="95" t="s">
        <v>42</v>
      </c>
      <c r="N124" s="343"/>
      <c r="O124" s="344"/>
      <c r="P124" s="344"/>
      <c r="Q124" s="345"/>
      <c r="R124" s="537"/>
      <c r="S124" s="538"/>
      <c r="T124" s="426"/>
      <c r="U124" s="427"/>
      <c r="V124" s="541"/>
    </row>
    <row r="125" spans="1:22" ht="31.5" customHeight="1" x14ac:dyDescent="0.25">
      <c r="A125" s="404" t="s">
        <v>162</v>
      </c>
      <c r="B125" s="405"/>
      <c r="C125" s="405"/>
      <c r="D125" s="405"/>
      <c r="E125" s="405"/>
      <c r="F125" s="501"/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8">
        <v>0</v>
      </c>
      <c r="M125" s="95" t="s">
        <v>42</v>
      </c>
      <c r="N125" s="353" t="s">
        <v>299</v>
      </c>
      <c r="O125" s="354"/>
      <c r="P125" s="354"/>
      <c r="Q125" s="355"/>
      <c r="R125" s="435" t="s">
        <v>42</v>
      </c>
      <c r="S125" s="436"/>
      <c r="T125" s="435">
        <f>SUM(T104:T105,U106,T107:T108,U109:U111,T112:T117)</f>
        <v>11.893450174351027</v>
      </c>
      <c r="U125" s="436"/>
      <c r="V125" s="229" t="s">
        <v>42</v>
      </c>
    </row>
    <row r="126" spans="1:22" ht="37.5" customHeight="1" x14ac:dyDescent="0.25">
      <c r="A126" s="542" t="s">
        <v>164</v>
      </c>
      <c r="B126" s="543"/>
      <c r="C126" s="543"/>
      <c r="D126" s="543"/>
      <c r="E126" s="543"/>
      <c r="F126" s="544"/>
      <c r="G126" s="100">
        <f t="shared" ref="G126:L126" si="29">SUM(G105:G106)</f>
        <v>11697.52</v>
      </c>
      <c r="H126" s="100">
        <f t="shared" si="29"/>
        <v>11299.79</v>
      </c>
      <c r="I126" s="100">
        <f t="shared" si="29"/>
        <v>0</v>
      </c>
      <c r="J126" s="100">
        <f t="shared" si="29"/>
        <v>0</v>
      </c>
      <c r="K126" s="100">
        <f t="shared" si="29"/>
        <v>11299.79</v>
      </c>
      <c r="L126" s="101">
        <f t="shared" si="29"/>
        <v>0</v>
      </c>
      <c r="M126" s="95" t="s">
        <v>42</v>
      </c>
      <c r="N126" s="353" t="s">
        <v>300</v>
      </c>
      <c r="O126" s="354"/>
      <c r="P126" s="354"/>
      <c r="Q126" s="355"/>
      <c r="R126" s="435" t="s">
        <v>42</v>
      </c>
      <c r="S126" s="436"/>
      <c r="T126" s="437">
        <v>14</v>
      </c>
      <c r="U126" s="438"/>
      <c r="V126" s="229" t="s">
        <v>42</v>
      </c>
    </row>
    <row r="127" spans="1:22" ht="22.5" customHeight="1" x14ac:dyDescent="0.25">
      <c r="A127" s="404" t="s">
        <v>166</v>
      </c>
      <c r="B127" s="405"/>
      <c r="C127" s="405"/>
      <c r="D127" s="405"/>
      <c r="E127" s="405"/>
      <c r="F127" s="501"/>
      <c r="G127" s="227">
        <v>0</v>
      </c>
      <c r="H127" s="227">
        <v>0</v>
      </c>
      <c r="I127" s="227">
        <v>0</v>
      </c>
      <c r="J127" s="227">
        <v>0</v>
      </c>
      <c r="K127" s="227">
        <v>0</v>
      </c>
      <c r="L127" s="228">
        <v>0</v>
      </c>
      <c r="M127" s="95" t="s">
        <v>42</v>
      </c>
      <c r="N127" s="360" t="s">
        <v>301</v>
      </c>
      <c r="O127" s="361"/>
      <c r="P127" s="361"/>
      <c r="Q127" s="362"/>
      <c r="R127" s="366" t="s">
        <v>42</v>
      </c>
      <c r="S127" s="367"/>
      <c r="T127" s="449">
        <f>T125/T126</f>
        <v>0.84953215531078763</v>
      </c>
      <c r="U127" s="450"/>
      <c r="V127" s="547" t="s">
        <v>42</v>
      </c>
    </row>
    <row r="128" spans="1:22" ht="31.5" customHeight="1" x14ac:dyDescent="0.25">
      <c r="A128" s="404" t="s">
        <v>168</v>
      </c>
      <c r="B128" s="405"/>
      <c r="C128" s="405"/>
      <c r="D128" s="405"/>
      <c r="E128" s="405"/>
      <c r="F128" s="501"/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8">
        <v>0</v>
      </c>
      <c r="M128" s="95" t="s">
        <v>42</v>
      </c>
      <c r="N128" s="504"/>
      <c r="O128" s="505"/>
      <c r="P128" s="505"/>
      <c r="Q128" s="506"/>
      <c r="R128" s="545"/>
      <c r="S128" s="546"/>
      <c r="T128" s="451"/>
      <c r="U128" s="452"/>
      <c r="V128" s="548"/>
    </row>
    <row r="129" spans="1:22" ht="33" customHeight="1" x14ac:dyDescent="0.25">
      <c r="A129" s="230"/>
      <c r="B129" s="230"/>
      <c r="C129" s="230"/>
      <c r="D129" s="230"/>
      <c r="E129" s="102"/>
      <c r="F129" s="88"/>
      <c r="G129" s="226"/>
      <c r="H129" s="226"/>
      <c r="I129" s="226"/>
      <c r="J129" s="226"/>
      <c r="K129" s="226"/>
      <c r="L129" s="88"/>
      <c r="M129" s="88"/>
      <c r="N129" s="515" t="s">
        <v>302</v>
      </c>
      <c r="O129" s="516"/>
      <c r="P129" s="516"/>
      <c r="Q129" s="517"/>
      <c r="R129" s="375">
        <f>0.3*T127+0.2*M120</f>
        <v>0.4388445850733837</v>
      </c>
      <c r="S129" s="376"/>
      <c r="T129" s="376"/>
      <c r="U129" s="377"/>
      <c r="V129" s="231" t="s">
        <v>42</v>
      </c>
    </row>
    <row r="130" spans="1:22" ht="20.25" customHeight="1" x14ac:dyDescent="0.25">
      <c r="A130" s="230"/>
      <c r="B130" s="230"/>
      <c r="C130" s="230"/>
      <c r="D130" s="230"/>
      <c r="E130" s="102"/>
      <c r="F130" s="88"/>
      <c r="G130" s="226"/>
      <c r="H130" s="226"/>
      <c r="I130" s="226"/>
      <c r="J130" s="226"/>
      <c r="K130" s="226"/>
      <c r="L130" s="88"/>
      <c r="M130" s="88"/>
      <c r="N130" s="378" t="s">
        <v>303</v>
      </c>
      <c r="O130" s="379"/>
      <c r="P130" s="379"/>
      <c r="Q130" s="380"/>
      <c r="R130" s="381" t="str">
        <f>IF(R129&gt;=0.95,"Высокая эффективность",IF(AND(R129&lt;0.95,R129&gt;=0.8),"Средняя эффективность",IF(AND(R129&lt;0.8,R129&gt;=0.7),"Эффективность удовлетворительная",IF(R129&lt;0.7,"Эффективность неудовлетворительная",""))))</f>
        <v>Эффективность неудовлетворительная</v>
      </c>
      <c r="S130" s="381"/>
      <c r="T130" s="381"/>
      <c r="U130" s="381"/>
      <c r="V130" s="231" t="s">
        <v>42</v>
      </c>
    </row>
    <row r="131" spans="1:22" ht="15" customHeight="1" x14ac:dyDescent="0.25">
      <c r="A131" s="527" t="s">
        <v>304</v>
      </c>
      <c r="B131" s="528"/>
      <c r="C131" s="528"/>
      <c r="D131" s="528"/>
      <c r="E131" s="528"/>
      <c r="F131" s="529"/>
      <c r="G131" s="226"/>
      <c r="H131" s="226"/>
      <c r="I131" s="226"/>
      <c r="J131" s="226"/>
      <c r="K131" s="226"/>
      <c r="L131" s="88"/>
      <c r="M131" s="88"/>
      <c r="N131" s="88"/>
      <c r="O131" s="86"/>
      <c r="P131" s="86"/>
      <c r="Q131" s="120"/>
      <c r="R131" s="232"/>
      <c r="S131" s="232"/>
      <c r="T131" s="232"/>
      <c r="U131" s="232"/>
      <c r="V131" s="120"/>
    </row>
    <row r="132" spans="1:22" ht="15" customHeight="1" x14ac:dyDescent="0.25">
      <c r="A132" s="404" t="s">
        <v>153</v>
      </c>
      <c r="B132" s="405"/>
      <c r="C132" s="405"/>
      <c r="D132" s="405"/>
      <c r="E132" s="405"/>
      <c r="F132" s="501"/>
      <c r="G132" s="233">
        <f t="shared" ref="G132:L132" si="30">G133+G140</f>
        <v>427592.79000000004</v>
      </c>
      <c r="H132" s="233">
        <f t="shared" si="30"/>
        <v>423808.88</v>
      </c>
      <c r="I132" s="233">
        <f t="shared" si="30"/>
        <v>119.11</v>
      </c>
      <c r="J132" s="233">
        <f t="shared" si="30"/>
        <v>336.25</v>
      </c>
      <c r="K132" s="233">
        <f t="shared" si="30"/>
        <v>424026.02</v>
      </c>
      <c r="L132" s="234">
        <f t="shared" si="30"/>
        <v>0</v>
      </c>
      <c r="M132" s="91">
        <f t="shared" si="23"/>
        <v>0.99165848890950659</v>
      </c>
      <c r="N132" s="406" t="s">
        <v>305</v>
      </c>
      <c r="O132" s="407"/>
      <c r="P132" s="407"/>
      <c r="Q132" s="408"/>
      <c r="R132" s="333">
        <f>SUM(R46,R68,R88,R120)</f>
        <v>11.969057732827645</v>
      </c>
      <c r="S132" s="334"/>
      <c r="T132" s="333" t="s">
        <v>42</v>
      </c>
      <c r="U132" s="334"/>
      <c r="V132" s="222" t="s">
        <v>42</v>
      </c>
    </row>
    <row r="133" spans="1:22" ht="34.5" customHeight="1" x14ac:dyDescent="0.25">
      <c r="A133" s="404" t="s">
        <v>155</v>
      </c>
      <c r="B133" s="405"/>
      <c r="C133" s="405"/>
      <c r="D133" s="405"/>
      <c r="E133" s="405"/>
      <c r="F133" s="501"/>
      <c r="G133" s="235">
        <f t="shared" ref="G133:L133" si="31">SUM(G135:G139)</f>
        <v>427592.79000000004</v>
      </c>
      <c r="H133" s="235">
        <f t="shared" si="31"/>
        <v>423808.88</v>
      </c>
      <c r="I133" s="235">
        <f t="shared" si="31"/>
        <v>119.11</v>
      </c>
      <c r="J133" s="235">
        <f t="shared" si="31"/>
        <v>336.25</v>
      </c>
      <c r="K133" s="235">
        <f t="shared" si="31"/>
        <v>424026.02</v>
      </c>
      <c r="L133" s="236">
        <f t="shared" si="31"/>
        <v>0</v>
      </c>
      <c r="M133" s="95" t="s">
        <v>42</v>
      </c>
      <c r="N133" s="406" t="s">
        <v>306</v>
      </c>
      <c r="O133" s="407"/>
      <c r="P133" s="407"/>
      <c r="Q133" s="408"/>
      <c r="R133" s="335">
        <f>R47+R69+R89+R121</f>
        <v>13</v>
      </c>
      <c r="S133" s="336"/>
      <c r="T133" s="333" t="s">
        <v>42</v>
      </c>
      <c r="U133" s="334"/>
      <c r="V133" s="222" t="s">
        <v>42</v>
      </c>
    </row>
    <row r="134" spans="1:22" ht="24" customHeight="1" x14ac:dyDescent="0.25">
      <c r="A134" s="404" t="s">
        <v>157</v>
      </c>
      <c r="B134" s="405"/>
      <c r="C134" s="405"/>
      <c r="D134" s="405"/>
      <c r="E134" s="405"/>
      <c r="F134" s="501"/>
      <c r="G134" s="237"/>
      <c r="H134" s="237"/>
      <c r="I134" s="237"/>
      <c r="J134" s="237"/>
      <c r="K134" s="97"/>
      <c r="L134" s="98"/>
      <c r="M134" s="95"/>
      <c r="N134" s="337" t="s">
        <v>307</v>
      </c>
      <c r="O134" s="338"/>
      <c r="P134" s="338"/>
      <c r="Q134" s="339"/>
      <c r="R134" s="533">
        <f>R132/R133</f>
        <v>0.9206967486790496</v>
      </c>
      <c r="S134" s="534"/>
      <c r="T134" s="422" t="s">
        <v>42</v>
      </c>
      <c r="U134" s="423"/>
      <c r="V134" s="539" t="s">
        <v>42</v>
      </c>
    </row>
    <row r="135" spans="1:22" ht="28.5" customHeight="1" x14ac:dyDescent="0.25">
      <c r="A135" s="404" t="s">
        <v>159</v>
      </c>
      <c r="B135" s="405"/>
      <c r="C135" s="405"/>
      <c r="D135" s="405"/>
      <c r="E135" s="405"/>
      <c r="F135" s="501"/>
      <c r="G135" s="235">
        <f t="shared" ref="G135:L140" si="32">SUM(G49,G71,G91,G123)</f>
        <v>342631.60000000003</v>
      </c>
      <c r="H135" s="235">
        <f t="shared" si="32"/>
        <v>341084.77999999997</v>
      </c>
      <c r="I135" s="235">
        <f t="shared" si="32"/>
        <v>29.56</v>
      </c>
      <c r="J135" s="235">
        <f t="shared" si="32"/>
        <v>4.5</v>
      </c>
      <c r="K135" s="235">
        <f t="shared" si="32"/>
        <v>341059.72</v>
      </c>
      <c r="L135" s="236">
        <f t="shared" si="32"/>
        <v>0</v>
      </c>
      <c r="M135" s="95" t="s">
        <v>42</v>
      </c>
      <c r="N135" s="340"/>
      <c r="O135" s="341"/>
      <c r="P135" s="341"/>
      <c r="Q135" s="342"/>
      <c r="R135" s="535"/>
      <c r="S135" s="536"/>
      <c r="T135" s="424"/>
      <c r="U135" s="425"/>
      <c r="V135" s="540"/>
    </row>
    <row r="136" spans="1:22" ht="24.75" customHeight="1" x14ac:dyDescent="0.25">
      <c r="A136" s="404" t="s">
        <v>160</v>
      </c>
      <c r="B136" s="405"/>
      <c r="C136" s="405"/>
      <c r="D136" s="405"/>
      <c r="E136" s="405"/>
      <c r="F136" s="501"/>
      <c r="G136" s="100">
        <f t="shared" si="32"/>
        <v>0</v>
      </c>
      <c r="H136" s="100">
        <f t="shared" si="32"/>
        <v>0</v>
      </c>
      <c r="I136" s="100">
        <f t="shared" si="32"/>
        <v>0</v>
      </c>
      <c r="J136" s="100">
        <f t="shared" si="32"/>
        <v>0</v>
      </c>
      <c r="K136" s="100">
        <f t="shared" si="32"/>
        <v>0</v>
      </c>
      <c r="L136" s="101">
        <f t="shared" si="32"/>
        <v>0</v>
      </c>
      <c r="M136" s="95" t="s">
        <v>42</v>
      </c>
      <c r="N136" s="343"/>
      <c r="O136" s="344"/>
      <c r="P136" s="344"/>
      <c r="Q136" s="345"/>
      <c r="R136" s="537"/>
      <c r="S136" s="538"/>
      <c r="T136" s="426"/>
      <c r="U136" s="427"/>
      <c r="V136" s="541"/>
    </row>
    <row r="137" spans="1:22" ht="24.75" customHeight="1" x14ac:dyDescent="0.25">
      <c r="A137" s="404" t="s">
        <v>162</v>
      </c>
      <c r="B137" s="405"/>
      <c r="C137" s="405"/>
      <c r="D137" s="405"/>
      <c r="E137" s="405"/>
      <c r="F137" s="501"/>
      <c r="G137" s="100">
        <f t="shared" si="32"/>
        <v>0</v>
      </c>
      <c r="H137" s="100">
        <f t="shared" si="32"/>
        <v>0</v>
      </c>
      <c r="I137" s="100">
        <f t="shared" si="32"/>
        <v>0</v>
      </c>
      <c r="J137" s="100">
        <f t="shared" si="32"/>
        <v>0</v>
      </c>
      <c r="K137" s="100">
        <f t="shared" si="32"/>
        <v>0</v>
      </c>
      <c r="L137" s="101">
        <f t="shared" si="32"/>
        <v>0</v>
      </c>
      <c r="M137" s="95" t="s">
        <v>42</v>
      </c>
      <c r="N137" s="353" t="s">
        <v>308</v>
      </c>
      <c r="O137" s="354"/>
      <c r="P137" s="354"/>
      <c r="Q137" s="355"/>
      <c r="R137" s="435" t="s">
        <v>42</v>
      </c>
      <c r="S137" s="436"/>
      <c r="T137" s="435">
        <f>SUM(T51,T73,T93,T125)</f>
        <v>27.224112233595676</v>
      </c>
      <c r="U137" s="436"/>
      <c r="V137" s="229" t="s">
        <v>42</v>
      </c>
    </row>
    <row r="138" spans="1:22" ht="32.25" customHeight="1" x14ac:dyDescent="0.25">
      <c r="A138" s="542" t="s">
        <v>164</v>
      </c>
      <c r="B138" s="543"/>
      <c r="C138" s="543"/>
      <c r="D138" s="543"/>
      <c r="E138" s="543"/>
      <c r="F138" s="544"/>
      <c r="G138" s="100">
        <f t="shared" si="32"/>
        <v>84961.19</v>
      </c>
      <c r="H138" s="100">
        <f t="shared" si="32"/>
        <v>82724.100000000006</v>
      </c>
      <c r="I138" s="100">
        <f t="shared" si="32"/>
        <v>89.55</v>
      </c>
      <c r="J138" s="100">
        <f t="shared" si="32"/>
        <v>331.75</v>
      </c>
      <c r="K138" s="100">
        <f t="shared" si="32"/>
        <v>82966.300000000017</v>
      </c>
      <c r="L138" s="101">
        <f t="shared" si="32"/>
        <v>0</v>
      </c>
      <c r="M138" s="95" t="s">
        <v>42</v>
      </c>
      <c r="N138" s="353" t="s">
        <v>309</v>
      </c>
      <c r="O138" s="354"/>
      <c r="P138" s="354"/>
      <c r="Q138" s="355"/>
      <c r="R138" s="435" t="s">
        <v>42</v>
      </c>
      <c r="S138" s="436"/>
      <c r="T138" s="437">
        <f>T52+T74+T94+T126</f>
        <v>34</v>
      </c>
      <c r="U138" s="438"/>
      <c r="V138" s="229" t="s">
        <v>42</v>
      </c>
    </row>
    <row r="139" spans="1:22" ht="22.5" customHeight="1" x14ac:dyDescent="0.25">
      <c r="A139" s="404" t="s">
        <v>166</v>
      </c>
      <c r="B139" s="405"/>
      <c r="C139" s="405"/>
      <c r="D139" s="405"/>
      <c r="E139" s="405"/>
      <c r="F139" s="501"/>
      <c r="G139" s="238">
        <f t="shared" si="32"/>
        <v>0</v>
      </c>
      <c r="H139" s="238">
        <f t="shared" si="32"/>
        <v>0</v>
      </c>
      <c r="I139" s="238">
        <f t="shared" si="32"/>
        <v>0</v>
      </c>
      <c r="J139" s="238">
        <f t="shared" si="32"/>
        <v>0</v>
      </c>
      <c r="K139" s="238">
        <f t="shared" si="32"/>
        <v>0</v>
      </c>
      <c r="L139" s="239">
        <f t="shared" si="32"/>
        <v>0</v>
      </c>
      <c r="M139" s="95" t="s">
        <v>42</v>
      </c>
      <c r="N139" s="360" t="s">
        <v>310</v>
      </c>
      <c r="O139" s="361"/>
      <c r="P139" s="361"/>
      <c r="Q139" s="362"/>
      <c r="R139" s="366" t="s">
        <v>42</v>
      </c>
      <c r="S139" s="367"/>
      <c r="T139" s="449">
        <f>T137/T138</f>
        <v>0.80070918334104935</v>
      </c>
      <c r="U139" s="450"/>
      <c r="V139" s="547" t="s">
        <v>42</v>
      </c>
    </row>
    <row r="140" spans="1:22" ht="26.25" customHeight="1" x14ac:dyDescent="0.25">
      <c r="A140" s="404" t="s">
        <v>168</v>
      </c>
      <c r="B140" s="405"/>
      <c r="C140" s="405"/>
      <c r="D140" s="405"/>
      <c r="E140" s="405"/>
      <c r="F140" s="501"/>
      <c r="G140" s="100">
        <f t="shared" si="32"/>
        <v>0</v>
      </c>
      <c r="H140" s="100">
        <f t="shared" si="32"/>
        <v>0</v>
      </c>
      <c r="I140" s="100">
        <f t="shared" si="32"/>
        <v>0</v>
      </c>
      <c r="J140" s="100">
        <f t="shared" si="32"/>
        <v>0</v>
      </c>
      <c r="K140" s="100">
        <f t="shared" si="32"/>
        <v>0</v>
      </c>
      <c r="L140" s="101">
        <f t="shared" si="32"/>
        <v>0</v>
      </c>
      <c r="M140" s="95" t="s">
        <v>42</v>
      </c>
      <c r="N140" s="504"/>
      <c r="O140" s="505"/>
      <c r="P140" s="505"/>
      <c r="Q140" s="506"/>
      <c r="R140" s="545"/>
      <c r="S140" s="546"/>
      <c r="T140" s="451"/>
      <c r="U140" s="452"/>
      <c r="V140" s="548"/>
    </row>
    <row r="141" spans="1:22" ht="35.25" customHeight="1" x14ac:dyDescent="0.25">
      <c r="A141" s="230"/>
      <c r="B141" s="230"/>
      <c r="C141" s="230"/>
      <c r="D141" s="230"/>
      <c r="E141" s="102"/>
      <c r="F141" s="88"/>
      <c r="G141" s="226"/>
      <c r="H141" s="226"/>
      <c r="I141" s="226"/>
      <c r="J141" s="226"/>
      <c r="K141" s="226"/>
      <c r="L141" s="88"/>
      <c r="M141" s="88"/>
      <c r="N141" s="515" t="s">
        <v>311</v>
      </c>
      <c r="O141" s="516"/>
      <c r="P141" s="516"/>
      <c r="Q141" s="517"/>
      <c r="R141" s="375">
        <f>0.5*R134+0.3*T139+0.2*M132</f>
        <v>0.89889282712374086</v>
      </c>
      <c r="S141" s="376"/>
      <c r="T141" s="376"/>
      <c r="U141" s="377"/>
      <c r="V141" s="231" t="s">
        <v>42</v>
      </c>
    </row>
    <row r="142" spans="1:22" ht="20.25" customHeight="1" x14ac:dyDescent="0.25">
      <c r="A142" s="230"/>
      <c r="B142" s="230"/>
      <c r="C142" s="230"/>
      <c r="D142" s="230"/>
      <c r="E142" s="102"/>
      <c r="F142" s="88"/>
      <c r="G142" s="226"/>
      <c r="H142" s="226"/>
      <c r="I142" s="226"/>
      <c r="J142" s="226"/>
      <c r="K142" s="226"/>
      <c r="L142" s="88"/>
      <c r="M142" s="88"/>
      <c r="N142" s="378" t="s">
        <v>312</v>
      </c>
      <c r="O142" s="379"/>
      <c r="P142" s="379"/>
      <c r="Q142" s="380"/>
      <c r="R142" s="381" t="str">
        <f>IF(R141&gt;=0.95,"Высокая эффективность",IF(AND(R141&lt;0.95,R141&gt;=0.8),"Средняя эффективность",IF(AND(R141&lt;0.8,R141&gt;=0.7),"Эффективность удовлетворительная",IF(R141&lt;0.7,"Эффективность неудовлетворительная",""))))</f>
        <v>Средняя эффективность</v>
      </c>
      <c r="S142" s="381"/>
      <c r="T142" s="381"/>
      <c r="U142" s="381"/>
      <c r="V142" s="231" t="s">
        <v>42</v>
      </c>
    </row>
    <row r="143" spans="1:22" ht="15.75" x14ac:dyDescent="0.25">
      <c r="A143" s="240"/>
      <c r="B143" s="240"/>
      <c r="C143" s="240"/>
      <c r="D143" s="120"/>
      <c r="E143" s="120"/>
      <c r="F143" s="120"/>
      <c r="G143" s="241"/>
      <c r="H143" s="241"/>
      <c r="I143" s="241"/>
      <c r="J143" s="241"/>
      <c r="K143" s="241"/>
      <c r="L143" s="120"/>
      <c r="M143" s="120"/>
      <c r="N143" s="120"/>
      <c r="O143" s="242"/>
      <c r="P143" s="120"/>
      <c r="Q143" s="120"/>
      <c r="R143" s="120"/>
      <c r="S143" s="120"/>
      <c r="T143" s="120"/>
      <c r="U143" s="120"/>
      <c r="V143" s="120"/>
    </row>
    <row r="144" spans="1:22" ht="15.75" x14ac:dyDescent="0.25">
      <c r="A144" s="14"/>
      <c r="B144" s="14"/>
      <c r="C144" s="14"/>
      <c r="D144" s="15"/>
      <c r="E144" s="15"/>
      <c r="F144" s="15"/>
      <c r="G144" s="549"/>
      <c r="H144" s="549"/>
      <c r="I144" s="549"/>
      <c r="J144" s="549"/>
      <c r="K144" s="549"/>
      <c r="L144" s="550"/>
      <c r="M144" s="550"/>
      <c r="N144" s="15"/>
      <c r="O144" s="243"/>
      <c r="P144" s="15"/>
      <c r="Q144" s="15"/>
      <c r="R144" s="15"/>
      <c r="S144" s="15"/>
      <c r="T144" s="15"/>
      <c r="U144" s="15"/>
      <c r="V144" s="15"/>
    </row>
    <row r="145" spans="1:22" ht="15.75" x14ac:dyDescent="0.25">
      <c r="A145" s="14"/>
      <c r="B145" s="14"/>
      <c r="C145" s="14"/>
      <c r="D145" s="15"/>
      <c r="E145" s="15"/>
      <c r="F145" s="15"/>
      <c r="G145" s="549"/>
      <c r="H145" s="549"/>
      <c r="I145" s="549"/>
      <c r="J145" s="549"/>
      <c r="K145" s="549"/>
      <c r="L145" s="550"/>
      <c r="M145" s="550"/>
      <c r="N145" s="15"/>
      <c r="O145" s="243"/>
      <c r="P145" s="15"/>
      <c r="Q145" s="15"/>
      <c r="R145" s="15"/>
      <c r="S145" s="15"/>
      <c r="T145" s="15"/>
      <c r="U145" s="15"/>
      <c r="V145" s="15"/>
    </row>
  </sheetData>
  <sheetProtection algorithmName="SHA-512" hashValue="VZQ9yNWqmJQ7/yPnKP5uD5FFWcKT4D1nTJw949H9mg+oVcDphidCxsP9SQOrkgVMlgvTaTuLhDrhDyXYo61LHg==" saltValue="SqAHz1zMlDItKQm7PKP01A==" spinCount="100000" sheet="1" formatCells="0" formatColumns="0" formatRows="0"/>
  <mergeCells count="249">
    <mergeCell ref="V139:V140"/>
    <mergeCell ref="A140:F140"/>
    <mergeCell ref="N141:Q141"/>
    <mergeCell ref="R141:U141"/>
    <mergeCell ref="N142:Q142"/>
    <mergeCell ref="R142:U142"/>
    <mergeCell ref="G144:K144"/>
    <mergeCell ref="L144:M144"/>
    <mergeCell ref="G145:K145"/>
    <mergeCell ref="L145:M145"/>
    <mergeCell ref="A137:F137"/>
    <mergeCell ref="N137:Q137"/>
    <mergeCell ref="R137:S137"/>
    <mergeCell ref="T137:U137"/>
    <mergeCell ref="A138:F138"/>
    <mergeCell ref="N138:Q138"/>
    <mergeCell ref="R138:S138"/>
    <mergeCell ref="T138:U138"/>
    <mergeCell ref="A139:F139"/>
    <mergeCell ref="N139:Q140"/>
    <mergeCell ref="R139:S140"/>
    <mergeCell ref="T139:U140"/>
    <mergeCell ref="A133:F133"/>
    <mergeCell ref="N133:Q133"/>
    <mergeCell ref="R133:S133"/>
    <mergeCell ref="T133:U133"/>
    <mergeCell ref="A134:F134"/>
    <mergeCell ref="N134:Q136"/>
    <mergeCell ref="R134:S136"/>
    <mergeCell ref="T134:U136"/>
    <mergeCell ref="V134:V136"/>
    <mergeCell ref="A135:F135"/>
    <mergeCell ref="A136:F136"/>
    <mergeCell ref="N129:Q129"/>
    <mergeCell ref="R129:U129"/>
    <mergeCell ref="N130:Q130"/>
    <mergeCell ref="R130:U130"/>
    <mergeCell ref="A131:F131"/>
    <mergeCell ref="A132:F132"/>
    <mergeCell ref="N132:Q132"/>
    <mergeCell ref="R132:S132"/>
    <mergeCell ref="T132:U132"/>
    <mergeCell ref="A126:F126"/>
    <mergeCell ref="N126:Q126"/>
    <mergeCell ref="R126:S126"/>
    <mergeCell ref="T126:U126"/>
    <mergeCell ref="A127:F127"/>
    <mergeCell ref="N127:Q128"/>
    <mergeCell ref="R127:S128"/>
    <mergeCell ref="T127:U128"/>
    <mergeCell ref="V127:V128"/>
    <mergeCell ref="A128:F128"/>
    <mergeCell ref="A122:F122"/>
    <mergeCell ref="N122:Q124"/>
    <mergeCell ref="R122:S124"/>
    <mergeCell ref="T122:U124"/>
    <mergeCell ref="V122:V124"/>
    <mergeCell ref="A123:F123"/>
    <mergeCell ref="A124:F124"/>
    <mergeCell ref="A125:F125"/>
    <mergeCell ref="N125:Q125"/>
    <mergeCell ref="R125:S125"/>
    <mergeCell ref="T125:U125"/>
    <mergeCell ref="A119:F119"/>
    <mergeCell ref="A120:F120"/>
    <mergeCell ref="N120:Q120"/>
    <mergeCell ref="R120:S120"/>
    <mergeCell ref="T120:U120"/>
    <mergeCell ref="A121:F121"/>
    <mergeCell ref="N121:Q121"/>
    <mergeCell ref="R121:S121"/>
    <mergeCell ref="T121:U121"/>
    <mergeCell ref="N97:Q97"/>
    <mergeCell ref="R97:U97"/>
    <mergeCell ref="N98:Q98"/>
    <mergeCell ref="R98:U98"/>
    <mergeCell ref="A100:V100"/>
    <mergeCell ref="D101:M101"/>
    <mergeCell ref="D102:M102"/>
    <mergeCell ref="E103:V103"/>
    <mergeCell ref="A118:F118"/>
    <mergeCell ref="A94:F94"/>
    <mergeCell ref="N94:Q94"/>
    <mergeCell ref="R94:S94"/>
    <mergeCell ref="T94:U94"/>
    <mergeCell ref="A95:F95"/>
    <mergeCell ref="N95:Q96"/>
    <mergeCell ref="R95:S96"/>
    <mergeCell ref="T95:U96"/>
    <mergeCell ref="V95:V96"/>
    <mergeCell ref="A96:F96"/>
    <mergeCell ref="A90:F90"/>
    <mergeCell ref="N90:Q92"/>
    <mergeCell ref="R90:S92"/>
    <mergeCell ref="T90:U92"/>
    <mergeCell ref="V90:V92"/>
    <mergeCell ref="A91:F91"/>
    <mergeCell ref="A92:F92"/>
    <mergeCell ref="A93:F93"/>
    <mergeCell ref="N93:Q93"/>
    <mergeCell ref="R93:S93"/>
    <mergeCell ref="T93:U93"/>
    <mergeCell ref="D82:M82"/>
    <mergeCell ref="D83:V83"/>
    <mergeCell ref="A87:F87"/>
    <mergeCell ref="A88:F88"/>
    <mergeCell ref="N88:Q88"/>
    <mergeCell ref="R88:S88"/>
    <mergeCell ref="T88:U88"/>
    <mergeCell ref="A89:F89"/>
    <mergeCell ref="N89:Q89"/>
    <mergeCell ref="R89:S89"/>
    <mergeCell ref="T89:U89"/>
    <mergeCell ref="V75:V76"/>
    <mergeCell ref="A76:F76"/>
    <mergeCell ref="N77:Q77"/>
    <mergeCell ref="R77:U77"/>
    <mergeCell ref="N78:Q78"/>
    <mergeCell ref="R78:U78"/>
    <mergeCell ref="A79:N79"/>
    <mergeCell ref="A80:V80"/>
    <mergeCell ref="D81:M81"/>
    <mergeCell ref="A73:F73"/>
    <mergeCell ref="N73:Q73"/>
    <mergeCell ref="R73:S73"/>
    <mergeCell ref="T73:U73"/>
    <mergeCell ref="A74:F74"/>
    <mergeCell ref="N74:Q74"/>
    <mergeCell ref="R74:S74"/>
    <mergeCell ref="T74:U74"/>
    <mergeCell ref="A75:F75"/>
    <mergeCell ref="N75:Q76"/>
    <mergeCell ref="R75:S76"/>
    <mergeCell ref="T75:U76"/>
    <mergeCell ref="A69:F69"/>
    <mergeCell ref="N69:Q69"/>
    <mergeCell ref="R69:S69"/>
    <mergeCell ref="T69:U69"/>
    <mergeCell ref="A70:D70"/>
    <mergeCell ref="N70:Q72"/>
    <mergeCell ref="R70:S72"/>
    <mergeCell ref="T70:U72"/>
    <mergeCell ref="V70:V72"/>
    <mergeCell ref="A71:F71"/>
    <mergeCell ref="A72:F72"/>
    <mergeCell ref="A59:A60"/>
    <mergeCell ref="B59:B60"/>
    <mergeCell ref="C59:C60"/>
    <mergeCell ref="D59:M60"/>
    <mergeCell ref="D61:M61"/>
    <mergeCell ref="D62:T62"/>
    <mergeCell ref="A67:F67"/>
    <mergeCell ref="A68:F68"/>
    <mergeCell ref="N68:Q68"/>
    <mergeCell ref="R68:S68"/>
    <mergeCell ref="T68:U68"/>
    <mergeCell ref="V53:V54"/>
    <mergeCell ref="A54:F54"/>
    <mergeCell ref="A55:F55"/>
    <mergeCell ref="N55:Q55"/>
    <mergeCell ref="R55:U55"/>
    <mergeCell ref="A56:F56"/>
    <mergeCell ref="N56:Q56"/>
    <mergeCell ref="R56:U56"/>
    <mergeCell ref="D58:V58"/>
    <mergeCell ref="A51:F51"/>
    <mergeCell ref="N51:Q51"/>
    <mergeCell ref="R51:S51"/>
    <mergeCell ref="T51:U51"/>
    <mergeCell ref="A52:F52"/>
    <mergeCell ref="N52:Q52"/>
    <mergeCell ref="R52:S52"/>
    <mergeCell ref="T52:U52"/>
    <mergeCell ref="A53:F53"/>
    <mergeCell ref="N53:Q54"/>
    <mergeCell ref="R53:S54"/>
    <mergeCell ref="T53:U54"/>
    <mergeCell ref="A47:F47"/>
    <mergeCell ref="N47:Q47"/>
    <mergeCell ref="R47:S47"/>
    <mergeCell ref="T47:U47"/>
    <mergeCell ref="A48:F48"/>
    <mergeCell ref="N48:Q50"/>
    <mergeCell ref="R48:S50"/>
    <mergeCell ref="T48:U50"/>
    <mergeCell ref="V48:V50"/>
    <mergeCell ref="A49:F49"/>
    <mergeCell ref="A50:F50"/>
    <mergeCell ref="D40:V40"/>
    <mergeCell ref="A45:F45"/>
    <mergeCell ref="G45:M45"/>
    <mergeCell ref="N45:O45"/>
    <mergeCell ref="Q45:R45"/>
    <mergeCell ref="A46:F46"/>
    <mergeCell ref="N46:Q46"/>
    <mergeCell ref="R46:S46"/>
    <mergeCell ref="T46:U46"/>
    <mergeCell ref="D24:V24"/>
    <mergeCell ref="D26:V26"/>
    <mergeCell ref="A28:A29"/>
    <mergeCell ref="B28:B29"/>
    <mergeCell ref="C28:C29"/>
    <mergeCell ref="D28:M29"/>
    <mergeCell ref="D30:V30"/>
    <mergeCell ref="A37:A39"/>
    <mergeCell ref="B37:B39"/>
    <mergeCell ref="C37:C39"/>
    <mergeCell ref="D37:M39"/>
    <mergeCell ref="A17:A19"/>
    <mergeCell ref="B17:B19"/>
    <mergeCell ref="C17:C19"/>
    <mergeCell ref="D17:M19"/>
    <mergeCell ref="D20:V20"/>
    <mergeCell ref="A22:A23"/>
    <mergeCell ref="B22:B23"/>
    <mergeCell ref="C22:C23"/>
    <mergeCell ref="D22:M23"/>
    <mergeCell ref="A7:A12"/>
    <mergeCell ref="B7:B12"/>
    <mergeCell ref="C7:C12"/>
    <mergeCell ref="D7:M12"/>
    <mergeCell ref="D13:V13"/>
    <mergeCell ref="A14:A16"/>
    <mergeCell ref="B14:B16"/>
    <mergeCell ref="C14:C16"/>
    <mergeCell ref="D14:M16"/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V5"/>
    <mergeCell ref="A4:A5"/>
    <mergeCell ref="B4:B5"/>
    <mergeCell ref="C4:C5"/>
    <mergeCell ref="G4:G5"/>
    <mergeCell ref="H4:I4"/>
    <mergeCell ref="J4:J5"/>
    <mergeCell ref="K4:K5"/>
    <mergeCell ref="N4:N5"/>
    <mergeCell ref="O4:O5"/>
    <mergeCell ref="P4:P5"/>
    <mergeCell ref="Q4:Q5"/>
    <mergeCell ref="R4:S4"/>
    <mergeCell ref="T4:U4"/>
  </mergeCells>
  <conditionalFormatting sqref="R81:U82">
    <cfRule type="containsErrors" priority="25">
      <formula>ISERROR(R81)</formula>
    </cfRule>
  </conditionalFormatting>
  <conditionalFormatting sqref="T108 U109:U111 T112:T117 R130:U130 R142:U142 T27 R7:R8 S9 R10:R12 R14:R15 S16:S17 R18:R19 T21 R22:R23 T25 M21 M25 M27 S28:S29 T31:T32 U33 T34:T36 R37:R39 T41:T44 R59:R61 R56:U56 M31:M36 M41:M44 M46 M63:M66 R101:R102 T104:T105 R81:R82 T84:T86 M88 R98:U98 M68 M84:M86 R78:U78 T63:T66 M104:M117">
    <cfRule type="containsErrors" dxfId="19" priority="24">
      <formula>ISERROR(M7)</formula>
    </cfRule>
  </conditionalFormatting>
  <conditionalFormatting sqref="S9">
    <cfRule type="containsErrors" dxfId="18" priority="26">
      <formula>ISERROR(M7)</formula>
    </cfRule>
  </conditionalFormatting>
  <conditionalFormatting sqref="T108 U109:U111 T112:T117 R130:U130 R142:U142">
    <cfRule type="containsErrors" dxfId="17" priority="23">
      <formula>ISERROR(R108)</formula>
    </cfRule>
  </conditionalFormatting>
  <conditionalFormatting sqref="M120 M132 R130:U130 R142:U142">
    <cfRule type="containsErrors" dxfId="16" priority="22">
      <formula>ISERROR(M120)</formula>
    </cfRule>
  </conditionalFormatting>
  <conditionalFormatting sqref="R84:U86 R31:U36 R41:U44 R51:U54 R27:U27 R25:U25 M1:M82 R93:U96 R104:U105 R63:U66 M84:M65536">
    <cfRule type="containsErrors" dxfId="15" priority="21">
      <formula>ISERROR(M1)</formula>
    </cfRule>
  </conditionalFormatting>
  <conditionalFormatting sqref="M120 M68 M46">
    <cfRule type="containsErrors" dxfId="14" priority="20">
      <formula>ISERROR(M46)</formula>
    </cfRule>
  </conditionalFormatting>
  <conditionalFormatting sqref="M132">
    <cfRule type="containsErrors" dxfId="13" priority="19">
      <formula>ISERROR(M132)</formula>
    </cfRule>
  </conditionalFormatting>
  <conditionalFormatting sqref="R28:U29 R37:U39 R46:S50 R59:U61 R22:U23 R14:U19 R7:S12 R81:U82 R101:U102">
    <cfRule type="containsErrors" dxfId="12" priority="18">
      <formula>ISERROR(R7)</formula>
    </cfRule>
  </conditionalFormatting>
  <conditionalFormatting sqref="S9">
    <cfRule type="containsErrors" dxfId="11" priority="27">
      <formula>ISERROR(R7)</formula>
    </cfRule>
  </conditionalFormatting>
  <conditionalFormatting sqref="R77:U78 R55:U56 R97:U98">
    <cfRule type="containsErrors" dxfId="10" priority="17">
      <formula>ISERROR(R55)</formula>
    </cfRule>
  </conditionalFormatting>
  <conditionalFormatting sqref="R106:T107 R107:U117">
    <cfRule type="containsErrors" dxfId="9" priority="12">
      <formula>ISERROR(R106)</formula>
    </cfRule>
  </conditionalFormatting>
  <conditionalFormatting sqref="R125:U128">
    <cfRule type="containsErrors" dxfId="8" priority="11">
      <formula>ISERROR(R125)</formula>
    </cfRule>
  </conditionalFormatting>
  <conditionalFormatting sqref="R129:U129">
    <cfRule type="containsErrors" dxfId="7" priority="10">
      <formula>ISERROR(R129)</formula>
    </cfRule>
  </conditionalFormatting>
  <conditionalFormatting sqref="U106:U107">
    <cfRule type="containsErrors" dxfId="6" priority="9">
      <formula>ISERROR(R14)</formula>
    </cfRule>
  </conditionalFormatting>
  <conditionalFormatting sqref="R130:U130">
    <cfRule type="containsErrors" dxfId="5" priority="8">
      <formula>ISERROR(R130)</formula>
    </cfRule>
  </conditionalFormatting>
  <conditionalFormatting sqref="R132:U136">
    <cfRule type="containsErrors" dxfId="4" priority="7">
      <formula>ISERROR(R132)</formula>
    </cfRule>
  </conditionalFormatting>
  <conditionalFormatting sqref="R137:U140">
    <cfRule type="containsErrors" dxfId="3" priority="6">
      <formula>ISERROR(R137)</formula>
    </cfRule>
  </conditionalFormatting>
  <conditionalFormatting sqref="R141:U142">
    <cfRule type="containsErrors" dxfId="2" priority="5">
      <formula>ISERROR(R141)</formula>
    </cfRule>
  </conditionalFormatting>
  <conditionalFormatting sqref="T107">
    <cfRule type="containsErrors" dxfId="1" priority="2">
      <formula>ISERROR(T107)</formula>
    </cfRule>
  </conditionalFormatting>
  <conditionalFormatting sqref="T107">
    <cfRule type="containsErrors" dxfId="0" priority="1">
      <formula>ISERROR(T107)</formula>
    </cfRule>
  </conditionalFormatting>
  <pageMargins left="0.70866141732283472" right="0.70866141732283472" top="0.74803149606299213" bottom="0.74803149606299213" header="0.31496062992125984" footer="0.31496062992125984"/>
  <pageSetup paperSize="9" scale="43" firstPageNumber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СПН Форма 3</vt:lpstr>
      <vt:lpstr>СПН Форма 1_2023</vt:lpstr>
      <vt:lpstr>'СПН Форма 1_2023'!Область_печати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Тенсина Марина Олеговна</dc:creator>
  <cp:lastModifiedBy>Тенсина Марина Олеговна</cp:lastModifiedBy>
  <cp:revision>42</cp:revision>
  <dcterms:created xsi:type="dcterms:W3CDTF">2006-09-28T05:33:49Z</dcterms:created>
  <dcterms:modified xsi:type="dcterms:W3CDTF">2024-04-27T06:01:31Z</dcterms:modified>
</cp:coreProperties>
</file>